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\Dropbox\My Books\PMS 5e\Case Solutions\"/>
    </mc:Choice>
  </mc:AlternateContent>
  <bookViews>
    <workbookView xWindow="0" yWindow="0" windowWidth="15300" windowHeight="6090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E43" i="1" l="1"/>
  <c r="I5" i="1"/>
  <c r="J5" i="1" s="1"/>
  <c r="I36" i="1" s="1" a="1"/>
  <c r="I36" i="1" s="1"/>
  <c r="I6" i="1"/>
  <c r="J6" i="1" s="1"/>
  <c r="I7" i="1"/>
  <c r="J7" i="1" s="1"/>
  <c r="I8" i="1"/>
  <c r="J8" i="1" s="1"/>
  <c r="I9" i="1"/>
  <c r="J9" i="1" s="1"/>
  <c r="J36" i="1" s="1" a="1"/>
  <c r="J36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E32" i="1" l="1"/>
  <c r="C47" i="1" s="1"/>
  <c r="F32" i="1"/>
  <c r="N32" i="1"/>
  <c r="D49" i="1" s="1"/>
  <c r="M32" i="1"/>
  <c r="C49" i="1" s="1"/>
  <c r="H32" i="1"/>
  <c r="B48" i="1" s="1"/>
  <c r="I32" i="1"/>
  <c r="C48" i="1" s="1"/>
  <c r="R32" i="1"/>
  <c r="D50" i="1" s="1"/>
  <c r="J32" i="1"/>
  <c r="D48" i="1" s="1"/>
  <c r="Q32" i="1"/>
  <c r="C50" i="1" s="1"/>
  <c r="P32" i="1"/>
  <c r="B50" i="1" s="1"/>
  <c r="D32" i="1"/>
  <c r="L32" i="1"/>
  <c r="B49" i="1" s="1"/>
  <c r="B38" i="1"/>
  <c r="C38" i="1" s="1"/>
  <c r="B37" i="1"/>
  <c r="C37" i="1" s="1"/>
  <c r="B36" i="1"/>
  <c r="C36" i="1" s="1"/>
  <c r="D43" i="1" l="1"/>
  <c r="D47" i="1"/>
  <c r="B43" i="1"/>
  <c r="B47" i="1"/>
  <c r="C43" i="1"/>
  <c r="H36" i="1"/>
</calcChain>
</file>

<file path=xl/comments1.xml><?xml version="1.0" encoding="utf-8"?>
<comments xmlns="http://schemas.openxmlformats.org/spreadsheetml/2006/main">
  <authors>
    <author>Chris Albright</author>
  </authors>
  <commentList>
    <comment ref="I1" authorId="0" shapeId="0">
      <text>
        <r>
          <rPr>
            <b/>
            <sz val="9"/>
            <color indexed="81"/>
            <rFont val="Tahoma"/>
            <family val="2"/>
          </rPr>
          <t>% decrease in each original NPV to deal with overly optimistic estimates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100% indicates Southwest's only options are 0% or 100%. Percentage less than 100% indicates Southwest's options are 0%, 100%, or given percentage.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Net present value of future revenue stream, net of capex, using hurdle rate of 12%.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Return on investment: NPV as % of total capex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1 if yes, 0 if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<sst xmlns="http://schemas.openxmlformats.org/spreadsheetml/2006/main" count="72" uniqueCount="39">
  <si>
    <t>Project index</t>
  </si>
  <si>
    <t>Functional Area (FA)</t>
  </si>
  <si>
    <t>Partnership %</t>
  </si>
  <si>
    <t>Capex Year 1</t>
  </si>
  <si>
    <t>Capex Year 2</t>
  </si>
  <si>
    <t>Capex Year 3</t>
  </si>
  <si>
    <t>NPV</t>
  </si>
  <si>
    <t>ROI</t>
  </si>
  <si>
    <t>FA1</t>
  </si>
  <si>
    <t>FA2</t>
  </si>
  <si>
    <t>FA3</t>
  </si>
  <si>
    <t>All values in $ millions, assuming 100% involvement</t>
  </si>
  <si>
    <t>Project Selection at Ewing Natural Gas</t>
  </si>
  <si>
    <t>Undertake project?</t>
  </si>
  <si>
    <t>Totals</t>
  </si>
  <si>
    <t>Total</t>
  </si>
  <si>
    <t>Any for FA?</t>
  </si>
  <si>
    <t>Year 1</t>
  </si>
  <si>
    <t>Year 2</t>
  </si>
  <si>
    <t>Year 3</t>
  </si>
  <si>
    <t>Limit</t>
  </si>
  <si>
    <t>Exceeds limit?</t>
  </si>
  <si>
    <t>% decrease</t>
  </si>
  <si>
    <t>Avg ROI</t>
  </si>
  <si>
    <t>Data table for ROI for undertaken projects as function of % decrease in optimistic NPV</t>
  </si>
  <si>
    <t>Min ROI</t>
  </si>
  <si>
    <t>Max ROI</t>
  </si>
  <si>
    <t>Number of projects undertaken in functional areas</t>
  </si>
  <si>
    <t>Inputs</t>
  </si>
  <si>
    <t>Decisions</t>
  </si>
  <si>
    <t>Calculations</t>
  </si>
  <si>
    <t>Adjusted NPV</t>
  </si>
  <si>
    <t>Capex for company</t>
  </si>
  <si>
    <t>Capex for FA1</t>
  </si>
  <si>
    <t>Capex for FA2</t>
  </si>
  <si>
    <t>Capex for FA3</t>
  </si>
  <si>
    <t>Limits for company capital expenditures</t>
  </si>
  <si>
    <t>Summary of capex for projects undertaken (useful for creating chart)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</si>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</sst>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0" fillId="2" borderId="0" xfId="0" applyFill="1"/>
    <xf numFmtId="9" fontId="0" fillId="2" borderId="0" xfId="1" applyFont="1" applyFill="1"/>
    <xf numFmtId="0" fontId="2" fillId="0" borderId="0" xfId="0" applyFont="1" applyBorder="1"/>
    <xf numFmtId="10" fontId="0" fillId="2" borderId="0" xfId="1" applyNumberFormat="1" applyFont="1" applyFill="1"/>
    <xf numFmtId="9" fontId="0" fillId="2" borderId="0" xfId="0" applyNumberFormat="1" applyFill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">
    <cellStyle name="Normal" xfId="0" builtinId="0"/>
    <cellStyle name="Percent" xfId="1" builtinId="5"/>
  </cellStyles>
  <dxfs count="5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Capex for Projects Undertaken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Data!$A$47</c:f>
              <c:strCache>
                <c:ptCount val="1"/>
                <c:pt idx="0">
                  <c:v>Company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Data!$B$46:$D$46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Data!$B$47:$D$47</c:f>
              <c:numCache>
                <c:formatCode>General</c:formatCode>
                <c:ptCount val="3"/>
                <c:pt idx="0">
                  <c:v>4083</c:v>
                </c:pt>
                <c:pt idx="1">
                  <c:v>2501</c:v>
                </c:pt>
                <c:pt idx="2">
                  <c:v>2935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Data!$A$48</c:f>
              <c:strCache>
                <c:ptCount val="1"/>
                <c:pt idx="0">
                  <c:v>FA1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Data!$B$46:$D$46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Data!$B$48:$D$48</c:f>
              <c:numCache>
                <c:formatCode>General</c:formatCode>
                <c:ptCount val="3"/>
                <c:pt idx="0">
                  <c:v>1365</c:v>
                </c:pt>
                <c:pt idx="1">
                  <c:v>1099</c:v>
                </c:pt>
                <c:pt idx="2">
                  <c:v>1299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Data!$A$49</c:f>
              <c:strCache>
                <c:ptCount val="1"/>
                <c:pt idx="0">
                  <c:v>FA2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Data!$B$46:$D$46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Data!$B$49:$D$49</c:f>
              <c:numCache>
                <c:formatCode>General</c:formatCode>
                <c:ptCount val="3"/>
                <c:pt idx="0">
                  <c:v>768</c:v>
                </c:pt>
                <c:pt idx="1">
                  <c:v>552</c:v>
                </c:pt>
                <c:pt idx="2">
                  <c:v>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Data!$A$50</c:f>
              <c:strCache>
                <c:ptCount val="1"/>
                <c:pt idx="0">
                  <c:v>FA3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Data!$B$46:$D$46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Data!$B$50:$D$50</c:f>
              <c:numCache>
                <c:formatCode>General</c:formatCode>
                <c:ptCount val="3"/>
                <c:pt idx="0">
                  <c:v>1950</c:v>
                </c:pt>
                <c:pt idx="1">
                  <c:v>850</c:v>
                </c:pt>
                <c:pt idx="2">
                  <c:v>950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11784"/>
        <c:axId val="320912176"/>
      </c:lineChart>
      <c:catAx>
        <c:axId val="32091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912176"/>
        <c:crosses val="autoZero"/>
        <c:auto val="1"/>
        <c:lblAlgn val="ctr"/>
        <c:lblOffset val="100"/>
        <c:noMultiLvlLbl val="0"/>
      </c:catAx>
      <c:valAx>
        <c:axId val="32091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91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44</xdr:row>
      <xdr:rowOff>4762</xdr:rowOff>
    </xdr:from>
    <xdr:to>
      <xdr:col>11</xdr:col>
      <xdr:colOff>233362</xdr:colOff>
      <xdr:row>58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542926</xdr:colOff>
      <xdr:row>5</xdr:row>
      <xdr:rowOff>38100</xdr:rowOff>
    </xdr:from>
    <xdr:to>
      <xdr:col>4</xdr:col>
      <xdr:colOff>609601</xdr:colOff>
      <xdr:row>14</xdr:row>
      <xdr:rowOff>95250</xdr:rowOff>
    </xdr:to>
    <xdr:sp macro="" textlink="">
      <xdr:nvSpPr>
        <xdr:cNvPr id="4" name="TextBox 3"/>
        <xdr:cNvSpPr txBox="1"/>
      </xdr:nvSpPr>
      <xdr:spPr>
        <a:xfrm>
          <a:off x="1543051" y="990600"/>
          <a:ext cx="3162300" cy="1771650"/>
        </a:xfrm>
        <a:prstGeom prst="round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Answers to the questions appear in yellow. You can enter any 0/1 values in the boxed-in range </a:t>
          </a:r>
          <a:r>
            <a:rPr lang="en-US" sz="1100" baseline="0"/>
            <a:t>to see how everything updates. </a:t>
          </a:r>
        </a:p>
        <a:p>
          <a:endParaRPr lang="en-US" sz="1100" baseline="0"/>
        </a:p>
        <a:p>
          <a:r>
            <a:rPr lang="en-US" sz="1100" baseline="0"/>
            <a:t>Note the tricky formulas in cells I36 and J36. These are called </a:t>
          </a:r>
          <a:r>
            <a:rPr lang="en-US" sz="1100" i="1" baseline="0"/>
            <a:t>array formulas</a:t>
          </a:r>
          <a:r>
            <a:rPr lang="en-US" sz="1100" i="0" baseline="0"/>
            <a:t>. When you enter each of them, you should press Ctrl+Shift+Enter, not just Enter.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0"/>
  <sheetViews>
    <sheetView tabSelected="1" workbookViewId="0"/>
  </sheetViews>
  <sheetFormatPr defaultRowHeight="15" x14ac:dyDescent="0.25"/>
  <cols>
    <col min="1" max="1" width="15" style="2" customWidth="1"/>
    <col min="2" max="2" width="19.28515625" bestFit="1" customWidth="1"/>
    <col min="3" max="3" width="13.42578125" bestFit="1" customWidth="1"/>
    <col min="4" max="6" width="13.7109375" customWidth="1"/>
    <col min="7" max="7" width="10.5703125" customWidth="1"/>
    <col min="9" max="9" width="13.42578125" bestFit="1" customWidth="1"/>
    <col min="12" max="12" width="11.140625" bestFit="1" customWidth="1"/>
  </cols>
  <sheetData>
    <row r="1" spans="1:10" x14ac:dyDescent="0.25">
      <c r="A1" s="1" t="s">
        <v>12</v>
      </c>
      <c r="I1" t="s">
        <v>22</v>
      </c>
      <c r="J1" s="4">
        <v>0</v>
      </c>
    </row>
    <row r="2" spans="1:10" x14ac:dyDescent="0.25">
      <c r="A2" s="1"/>
    </row>
    <row r="3" spans="1:10" x14ac:dyDescent="0.25">
      <c r="A3" s="1" t="s">
        <v>28</v>
      </c>
      <c r="D3" s="24" t="s">
        <v>11</v>
      </c>
      <c r="E3" s="24"/>
      <c r="F3" s="24"/>
      <c r="G3" s="24"/>
      <c r="I3" s="1" t="s">
        <v>30</v>
      </c>
    </row>
    <row r="4" spans="1:10" x14ac:dyDescent="0.25">
      <c r="A4" s="2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I4" s="3" t="s">
        <v>31</v>
      </c>
      <c r="J4" s="3" t="s">
        <v>7</v>
      </c>
    </row>
    <row r="5" spans="1:10" x14ac:dyDescent="0.25">
      <c r="A5" s="2">
        <v>1</v>
      </c>
      <c r="B5" s="2" t="s">
        <v>8</v>
      </c>
      <c r="C5" s="4">
        <v>1</v>
      </c>
      <c r="D5">
        <v>250</v>
      </c>
      <c r="E5">
        <v>100</v>
      </c>
      <c r="F5">
        <v>100</v>
      </c>
      <c r="G5">
        <v>60</v>
      </c>
      <c r="I5" s="18">
        <f t="shared" ref="I5:I16" si="0">G5*(1-$J$1)</f>
        <v>60</v>
      </c>
      <c r="J5" s="19">
        <f>I5/SUM(D5:F5)</f>
        <v>0.13333333333333333</v>
      </c>
    </row>
    <row r="6" spans="1:10" x14ac:dyDescent="0.25">
      <c r="A6" s="2">
        <v>2</v>
      </c>
      <c r="B6" s="2" t="s">
        <v>8</v>
      </c>
      <c r="C6" s="4">
        <v>0.33</v>
      </c>
      <c r="D6">
        <v>500</v>
      </c>
      <c r="E6">
        <v>300</v>
      </c>
      <c r="F6">
        <v>300</v>
      </c>
      <c r="G6">
        <v>180</v>
      </c>
      <c r="I6" s="18">
        <f t="shared" si="0"/>
        <v>180</v>
      </c>
      <c r="J6" s="19">
        <f t="shared" ref="J6:J16" si="1">I6/SUM(D6:F6)</f>
        <v>0.16363636363636364</v>
      </c>
    </row>
    <row r="7" spans="1:10" x14ac:dyDescent="0.25">
      <c r="A7" s="2">
        <v>3</v>
      </c>
      <c r="B7" s="2" t="s">
        <v>8</v>
      </c>
      <c r="C7" s="4">
        <v>0.5</v>
      </c>
      <c r="D7">
        <v>100</v>
      </c>
      <c r="E7">
        <v>200</v>
      </c>
      <c r="F7">
        <v>400</v>
      </c>
      <c r="G7">
        <v>80</v>
      </c>
      <c r="I7" s="18">
        <f t="shared" si="0"/>
        <v>80</v>
      </c>
      <c r="J7" s="19">
        <f t="shared" si="1"/>
        <v>0.11428571428571428</v>
      </c>
    </row>
    <row r="8" spans="1:10" x14ac:dyDescent="0.25">
      <c r="A8" s="2">
        <v>4</v>
      </c>
      <c r="B8" s="2" t="s">
        <v>8</v>
      </c>
      <c r="C8" s="4">
        <v>1</v>
      </c>
      <c r="D8">
        <v>750</v>
      </c>
      <c r="E8">
        <v>500</v>
      </c>
      <c r="F8">
        <v>300</v>
      </c>
      <c r="G8">
        <v>310</v>
      </c>
      <c r="I8" s="18">
        <f t="shared" si="0"/>
        <v>310</v>
      </c>
      <c r="J8" s="19">
        <f t="shared" si="1"/>
        <v>0.2</v>
      </c>
    </row>
    <row r="9" spans="1:10" x14ac:dyDescent="0.25">
      <c r="A9" s="2">
        <v>5</v>
      </c>
      <c r="B9" s="2" t="s">
        <v>8</v>
      </c>
      <c r="C9" s="4">
        <v>0.75</v>
      </c>
      <c r="D9">
        <v>200</v>
      </c>
      <c r="E9">
        <v>400</v>
      </c>
      <c r="F9">
        <v>800</v>
      </c>
      <c r="G9">
        <v>220</v>
      </c>
      <c r="I9" s="18">
        <f t="shared" si="0"/>
        <v>220</v>
      </c>
      <c r="J9" s="19">
        <f t="shared" si="1"/>
        <v>0.15714285714285714</v>
      </c>
    </row>
    <row r="10" spans="1:10" x14ac:dyDescent="0.25">
      <c r="A10" s="2">
        <v>6</v>
      </c>
      <c r="B10" s="2" t="s">
        <v>9</v>
      </c>
      <c r="C10" s="4">
        <v>0.5</v>
      </c>
      <c r="D10">
        <v>1000</v>
      </c>
      <c r="E10">
        <v>300</v>
      </c>
      <c r="F10">
        <v>300</v>
      </c>
      <c r="G10">
        <v>180</v>
      </c>
      <c r="I10" s="18">
        <f t="shared" si="0"/>
        <v>180</v>
      </c>
      <c r="J10" s="19">
        <f t="shared" si="1"/>
        <v>0.1125</v>
      </c>
    </row>
    <row r="11" spans="1:10" x14ac:dyDescent="0.25">
      <c r="A11" s="2">
        <v>7</v>
      </c>
      <c r="B11" s="2" t="s">
        <v>9</v>
      </c>
      <c r="C11" s="4">
        <v>1</v>
      </c>
      <c r="D11">
        <v>750</v>
      </c>
      <c r="E11">
        <v>750</v>
      </c>
      <c r="F11">
        <v>300</v>
      </c>
      <c r="G11">
        <v>410</v>
      </c>
      <c r="I11" s="18">
        <f t="shared" si="0"/>
        <v>410</v>
      </c>
      <c r="J11" s="19">
        <f t="shared" si="1"/>
        <v>0.22777777777777777</v>
      </c>
    </row>
    <row r="12" spans="1:10" x14ac:dyDescent="0.25">
      <c r="A12" s="2">
        <v>8</v>
      </c>
      <c r="B12" s="2" t="s">
        <v>9</v>
      </c>
      <c r="C12" s="4">
        <v>1</v>
      </c>
      <c r="D12">
        <v>800</v>
      </c>
      <c r="E12">
        <v>700</v>
      </c>
      <c r="F12">
        <v>600</v>
      </c>
      <c r="G12">
        <v>280</v>
      </c>
      <c r="I12" s="18">
        <f t="shared" si="0"/>
        <v>280</v>
      </c>
      <c r="J12" s="19">
        <f t="shared" si="1"/>
        <v>0.13333333333333333</v>
      </c>
    </row>
    <row r="13" spans="1:10" x14ac:dyDescent="0.25">
      <c r="A13" s="2">
        <v>9</v>
      </c>
      <c r="B13" s="2" t="s">
        <v>9</v>
      </c>
      <c r="C13" s="4">
        <v>0.67</v>
      </c>
      <c r="D13">
        <v>400</v>
      </c>
      <c r="E13">
        <v>600</v>
      </c>
      <c r="F13">
        <v>800</v>
      </c>
      <c r="G13">
        <v>380</v>
      </c>
      <c r="I13" s="18">
        <f t="shared" si="0"/>
        <v>380</v>
      </c>
      <c r="J13" s="19">
        <f t="shared" si="1"/>
        <v>0.21111111111111111</v>
      </c>
    </row>
    <row r="14" spans="1:10" x14ac:dyDescent="0.25">
      <c r="A14" s="2">
        <v>10</v>
      </c>
      <c r="B14" s="2" t="s">
        <v>10</v>
      </c>
      <c r="C14" s="4">
        <v>1</v>
      </c>
      <c r="D14">
        <v>100</v>
      </c>
      <c r="E14">
        <v>200</v>
      </c>
      <c r="F14">
        <v>400</v>
      </c>
      <c r="G14">
        <v>100</v>
      </c>
      <c r="I14" s="18">
        <f t="shared" si="0"/>
        <v>100</v>
      </c>
      <c r="J14" s="19">
        <f t="shared" si="1"/>
        <v>0.14285714285714285</v>
      </c>
    </row>
    <row r="15" spans="1:10" x14ac:dyDescent="0.25">
      <c r="A15" s="2">
        <v>11</v>
      </c>
      <c r="B15" s="2" t="s">
        <v>10</v>
      </c>
      <c r="C15" s="4">
        <v>0.5</v>
      </c>
      <c r="D15">
        <v>700</v>
      </c>
      <c r="E15">
        <v>500</v>
      </c>
      <c r="F15">
        <v>300</v>
      </c>
      <c r="G15">
        <v>260</v>
      </c>
      <c r="I15" s="18">
        <f t="shared" si="0"/>
        <v>260</v>
      </c>
      <c r="J15" s="19">
        <f t="shared" si="1"/>
        <v>0.17333333333333334</v>
      </c>
    </row>
    <row r="16" spans="1:10" x14ac:dyDescent="0.25">
      <c r="A16" s="2">
        <v>12</v>
      </c>
      <c r="B16" s="2" t="s">
        <v>10</v>
      </c>
      <c r="C16" s="4">
        <v>1</v>
      </c>
      <c r="D16">
        <v>1500</v>
      </c>
      <c r="E16">
        <v>400</v>
      </c>
      <c r="F16">
        <v>400</v>
      </c>
      <c r="G16">
        <v>340</v>
      </c>
      <c r="I16" s="18">
        <f t="shared" si="0"/>
        <v>340</v>
      </c>
      <c r="J16" s="19">
        <f t="shared" si="1"/>
        <v>0.14782608695652175</v>
      </c>
    </row>
    <row r="17" spans="1:18" x14ac:dyDescent="0.25">
      <c r="A17" s="5"/>
      <c r="B17" s="5"/>
      <c r="C17" s="4"/>
      <c r="H17" s="6"/>
      <c r="I17" s="6"/>
      <c r="J17" s="12"/>
    </row>
    <row r="18" spans="1:18" x14ac:dyDescent="0.25">
      <c r="A18" s="13" t="s">
        <v>29</v>
      </c>
      <c r="B18" s="26"/>
      <c r="C18" s="26"/>
      <c r="D18" s="1" t="s">
        <v>32</v>
      </c>
      <c r="F18" s="6"/>
      <c r="G18" s="6"/>
      <c r="H18" s="20" t="s">
        <v>33</v>
      </c>
      <c r="L18" s="20" t="s">
        <v>34</v>
      </c>
      <c r="P18" s="20" t="s">
        <v>35</v>
      </c>
    </row>
    <row r="19" spans="1:18" x14ac:dyDescent="0.25">
      <c r="A19" s="5" t="s">
        <v>0</v>
      </c>
      <c r="B19" s="23" t="s">
        <v>13</v>
      </c>
      <c r="C19" s="23"/>
      <c r="D19" s="3" t="s">
        <v>17</v>
      </c>
      <c r="E19" s="3" t="s">
        <v>18</v>
      </c>
      <c r="F19" s="3" t="s">
        <v>19</v>
      </c>
      <c r="G19" s="6"/>
      <c r="H19" s="3" t="s">
        <v>17</v>
      </c>
      <c r="I19" s="3" t="s">
        <v>18</v>
      </c>
      <c r="J19" s="3" t="s">
        <v>19</v>
      </c>
      <c r="L19" s="3" t="s">
        <v>17</v>
      </c>
      <c r="M19" s="3" t="s">
        <v>18</v>
      </c>
      <c r="N19" s="3" t="s">
        <v>19</v>
      </c>
      <c r="P19" s="3" t="s">
        <v>17</v>
      </c>
      <c r="Q19" s="3" t="s">
        <v>18</v>
      </c>
      <c r="R19" s="3" t="s">
        <v>19</v>
      </c>
    </row>
    <row r="20" spans="1:18" x14ac:dyDescent="0.25">
      <c r="A20" s="5">
        <v>1</v>
      </c>
      <c r="B20" s="27">
        <v>1</v>
      </c>
      <c r="C20" s="12"/>
      <c r="D20" s="14">
        <f>$C5*D5*$B20</f>
        <v>250</v>
      </c>
      <c r="E20" s="15">
        <f>$C5*E5*$B20</f>
        <v>100</v>
      </c>
      <c r="F20" s="16">
        <f>$C5*F5*$B20</f>
        <v>100</v>
      </c>
      <c r="G20" s="6"/>
      <c r="H20" s="14">
        <f>IF($B5="FA1",$C5*D5*$B20,0)</f>
        <v>250</v>
      </c>
      <c r="I20" s="15">
        <f>IF($B5="FA1",$C5*E5*$B20,0)</f>
        <v>100</v>
      </c>
      <c r="J20" s="16">
        <f>IF($B5="FA1",$C5*F5*$B20,0)</f>
        <v>100</v>
      </c>
      <c r="L20" s="14">
        <f>IF($B5="FA2",$C5*D5*$B20,0)</f>
        <v>0</v>
      </c>
      <c r="M20" s="15">
        <f>IF($B5="FA2",$C5*E5*$B20,0)</f>
        <v>0</v>
      </c>
      <c r="N20" s="16">
        <f>IF($B5="FA2",$C5*F5*$B20,0)</f>
        <v>0</v>
      </c>
      <c r="P20" s="14">
        <f>IF($B5="FA3",$C5*D5*$B20,0)</f>
        <v>0</v>
      </c>
      <c r="Q20" s="15">
        <f>IF($B5="FA3",$C5*E5*$B20,0)</f>
        <v>0</v>
      </c>
      <c r="R20" s="16">
        <f>IF($B5="FA3",$C5*F5*$B20,0)</f>
        <v>0</v>
      </c>
    </row>
    <row r="21" spans="1:18" x14ac:dyDescent="0.25">
      <c r="A21" s="5">
        <v>2</v>
      </c>
      <c r="B21" s="28">
        <v>1</v>
      </c>
      <c r="C21" s="12"/>
      <c r="D21" s="7">
        <f>$C6*D6*$B21</f>
        <v>165</v>
      </c>
      <c r="E21" s="12">
        <f>$C6*E6*$B21</f>
        <v>99</v>
      </c>
      <c r="F21" s="8">
        <f>$C6*F6*$B21</f>
        <v>99</v>
      </c>
      <c r="G21" s="6"/>
      <c r="H21" s="7">
        <f>IF($B6="FA1",$C6*D6*$B21,0)</f>
        <v>165</v>
      </c>
      <c r="I21" s="12">
        <f>IF($B6="FA1",$C6*E6*$B21,0)</f>
        <v>99</v>
      </c>
      <c r="J21" s="8">
        <f>IF($B6="FA1",$C6*F6*$B21,0)</f>
        <v>99</v>
      </c>
      <c r="L21" s="7">
        <f>IF($B6="FA2",$C6*D6*$B21,0)</f>
        <v>0</v>
      </c>
      <c r="M21" s="12">
        <f>IF($B6="FA2",$C6*E6*$B21,0)</f>
        <v>0</v>
      </c>
      <c r="N21" s="8">
        <f>IF($B6="FA2",$C6*F6*$B21,0)</f>
        <v>0</v>
      </c>
      <c r="P21" s="7">
        <f>IF($B6="FA3",$C6*D6*$B21,0)</f>
        <v>0</v>
      </c>
      <c r="Q21" s="12">
        <f>IF($B6="FA3",$C6*E6*$B21,0)</f>
        <v>0</v>
      </c>
      <c r="R21" s="8">
        <f>IF($B6="FA3",$C6*F6*$B21,0)</f>
        <v>0</v>
      </c>
    </row>
    <row r="22" spans="1:18" x14ac:dyDescent="0.25">
      <c r="A22" s="5">
        <v>3</v>
      </c>
      <c r="B22" s="28">
        <v>1</v>
      </c>
      <c r="C22" s="12"/>
      <c r="D22" s="7">
        <f>$C7*D7*$B22</f>
        <v>50</v>
      </c>
      <c r="E22" s="12">
        <f>$C7*E7*$B22</f>
        <v>100</v>
      </c>
      <c r="F22" s="8">
        <f>$C7*F7*$B22</f>
        <v>200</v>
      </c>
      <c r="G22" s="6"/>
      <c r="H22" s="7">
        <f>IF($B7="FA1",$C7*D7*$B22,0)</f>
        <v>50</v>
      </c>
      <c r="I22" s="12">
        <f>IF($B7="FA1",$C7*E7*$B22,0)</f>
        <v>100</v>
      </c>
      <c r="J22" s="8">
        <f>IF($B7="FA1",$C7*F7*$B22,0)</f>
        <v>200</v>
      </c>
      <c r="L22" s="7">
        <f>IF($B7="FA2",$C7*D7*$B22,0)</f>
        <v>0</v>
      </c>
      <c r="M22" s="12">
        <f>IF($B7="FA2",$C7*E7*$B22,0)</f>
        <v>0</v>
      </c>
      <c r="N22" s="8">
        <f>IF($B7="FA2",$C7*F7*$B22,0)</f>
        <v>0</v>
      </c>
      <c r="P22" s="7">
        <f>IF($B7="FA3",$C7*D7*$B22,0)</f>
        <v>0</v>
      </c>
      <c r="Q22" s="12">
        <f>IF($B7="FA3",$C7*E7*$B22,0)</f>
        <v>0</v>
      </c>
      <c r="R22" s="8">
        <f>IF($B7="FA3",$C7*F7*$B22,0)</f>
        <v>0</v>
      </c>
    </row>
    <row r="23" spans="1:18" x14ac:dyDescent="0.25">
      <c r="A23" s="5">
        <v>4</v>
      </c>
      <c r="B23" s="28">
        <v>1</v>
      </c>
      <c r="C23" s="12"/>
      <c r="D23" s="7">
        <f>$C8*D8*$B23</f>
        <v>750</v>
      </c>
      <c r="E23" s="12">
        <f>$C8*E8*$B23</f>
        <v>500</v>
      </c>
      <c r="F23" s="8">
        <f>$C8*F8*$B23</f>
        <v>300</v>
      </c>
      <c r="G23" s="6"/>
      <c r="H23" s="7">
        <f>IF($B8="FA1",$C8*D8*$B23,0)</f>
        <v>750</v>
      </c>
      <c r="I23" s="12">
        <f>IF($B8="FA1",$C8*E8*$B23,0)</f>
        <v>500</v>
      </c>
      <c r="J23" s="8">
        <f>IF($B8="FA1",$C8*F8*$B23,0)</f>
        <v>300</v>
      </c>
      <c r="L23" s="7">
        <f>IF($B8="FA2",$C8*D8*$B23,0)</f>
        <v>0</v>
      </c>
      <c r="M23" s="12">
        <f>IF($B8="FA2",$C8*E8*$B23,0)</f>
        <v>0</v>
      </c>
      <c r="N23" s="8">
        <f>IF($B8="FA2",$C8*F8*$B23,0)</f>
        <v>0</v>
      </c>
      <c r="P23" s="7">
        <f>IF($B8="FA3",$C8*D8*$B23,0)</f>
        <v>0</v>
      </c>
      <c r="Q23" s="12">
        <f>IF($B8="FA3",$C8*E8*$B23,0)</f>
        <v>0</v>
      </c>
      <c r="R23" s="8">
        <f>IF($B8="FA3",$C8*F8*$B23,0)</f>
        <v>0</v>
      </c>
    </row>
    <row r="24" spans="1:18" x14ac:dyDescent="0.25">
      <c r="A24" s="5">
        <v>5</v>
      </c>
      <c r="B24" s="28">
        <v>1</v>
      </c>
      <c r="C24" s="12"/>
      <c r="D24" s="7">
        <f>$C9*D9*$B24</f>
        <v>150</v>
      </c>
      <c r="E24" s="12">
        <f>$C9*E9*$B24</f>
        <v>300</v>
      </c>
      <c r="F24" s="8">
        <f>$C9*F9*$B24</f>
        <v>600</v>
      </c>
      <c r="G24" s="6"/>
      <c r="H24" s="7">
        <f>IF($B9="FA1",$C9*D9*$B24,0)</f>
        <v>150</v>
      </c>
      <c r="I24" s="12">
        <f>IF($B9="FA1",$C9*E9*$B24,0)</f>
        <v>300</v>
      </c>
      <c r="J24" s="8">
        <f>IF($B9="FA1",$C9*F9*$B24,0)</f>
        <v>600</v>
      </c>
      <c r="L24" s="7">
        <f>IF($B9="FA2",$C9*D9*$B24,0)</f>
        <v>0</v>
      </c>
      <c r="M24" s="12">
        <f>IF($B9="FA2",$C9*E9*$B24,0)</f>
        <v>0</v>
      </c>
      <c r="N24" s="8">
        <f>IF($B9="FA2",$C9*F9*$B24,0)</f>
        <v>0</v>
      </c>
      <c r="P24" s="7">
        <f>IF($B9="FA3",$C9*D9*$B24,0)</f>
        <v>0</v>
      </c>
      <c r="Q24" s="12">
        <f>IF($B9="FA3",$C9*E9*$B24,0)</f>
        <v>0</v>
      </c>
      <c r="R24" s="8">
        <f>IF($B9="FA3",$C9*F9*$B24,0)</f>
        <v>0</v>
      </c>
    </row>
    <row r="25" spans="1:18" x14ac:dyDescent="0.25">
      <c r="A25" s="5">
        <v>6</v>
      </c>
      <c r="B25" s="28">
        <v>1</v>
      </c>
      <c r="C25" s="12"/>
      <c r="D25" s="7">
        <f>$C10*D10*$B25</f>
        <v>500</v>
      </c>
      <c r="E25" s="12">
        <f>$C10*E10*$B25</f>
        <v>150</v>
      </c>
      <c r="F25" s="8">
        <f>$C10*F10*$B25</f>
        <v>150</v>
      </c>
      <c r="G25" s="6"/>
      <c r="H25" s="7">
        <f>IF($B10="FA1",$C10*D10*$B25,0)</f>
        <v>0</v>
      </c>
      <c r="I25" s="12">
        <f>IF($B10="FA1",$C10*E10*$B25,0)</f>
        <v>0</v>
      </c>
      <c r="J25" s="8">
        <f>IF($B10="FA1",$C10*F10*$B25,0)</f>
        <v>0</v>
      </c>
      <c r="L25" s="7">
        <f>IF($B10="FA2",$C10*D10*$B25,0)</f>
        <v>500</v>
      </c>
      <c r="M25" s="12">
        <f>IF($B10="FA2",$C10*E10*$B25,0)</f>
        <v>150</v>
      </c>
      <c r="N25" s="8">
        <f>IF($B10="FA2",$C10*F10*$B25,0)</f>
        <v>150</v>
      </c>
      <c r="P25" s="7">
        <f>IF($B10="FA3",$C10*D10*$B25,0)</f>
        <v>0</v>
      </c>
      <c r="Q25" s="12">
        <f>IF($B10="FA3",$C10*E10*$B25,0)</f>
        <v>0</v>
      </c>
      <c r="R25" s="8">
        <f>IF($B10="FA3",$C10*F10*$B25,0)</f>
        <v>0</v>
      </c>
    </row>
    <row r="26" spans="1:18" x14ac:dyDescent="0.25">
      <c r="A26" s="5">
        <v>7</v>
      </c>
      <c r="B26" s="28">
        <v>0</v>
      </c>
      <c r="C26" s="12"/>
      <c r="D26" s="7">
        <f>$C11*D11*$B26</f>
        <v>0</v>
      </c>
      <c r="E26" s="12">
        <f>$C11*E11*$B26</f>
        <v>0</v>
      </c>
      <c r="F26" s="8">
        <f>$C11*F11*$B26</f>
        <v>0</v>
      </c>
      <c r="G26" s="6"/>
      <c r="H26" s="7">
        <f>IF($B11="FA1",$C11*D11*$B26,0)</f>
        <v>0</v>
      </c>
      <c r="I26" s="12">
        <f>IF($B11="FA1",$C11*E11*$B26,0)</f>
        <v>0</v>
      </c>
      <c r="J26" s="8">
        <f>IF($B11="FA1",$C11*F11*$B26,0)</f>
        <v>0</v>
      </c>
      <c r="L26" s="7">
        <f>IF($B11="FA2",$C11*D11*$B26,0)</f>
        <v>0</v>
      </c>
      <c r="M26" s="12">
        <f>IF($B11="FA2",$C11*E11*$B26,0)</f>
        <v>0</v>
      </c>
      <c r="N26" s="8">
        <f>IF($B11="FA2",$C11*F11*$B26,0)</f>
        <v>0</v>
      </c>
      <c r="P26" s="7">
        <f>IF($B11="FA3",$C11*D11*$B26,0)</f>
        <v>0</v>
      </c>
      <c r="Q26" s="12">
        <f>IF($B11="FA3",$C11*E11*$B26,0)</f>
        <v>0</v>
      </c>
      <c r="R26" s="8">
        <f>IF($B11="FA3",$C11*F11*$B26,0)</f>
        <v>0</v>
      </c>
    </row>
    <row r="27" spans="1:18" x14ac:dyDescent="0.25">
      <c r="A27" s="5">
        <v>8</v>
      </c>
      <c r="B27" s="28">
        <v>0</v>
      </c>
      <c r="C27" s="12"/>
      <c r="D27" s="7">
        <f>$C12*D12*$B27</f>
        <v>0</v>
      </c>
      <c r="E27" s="12">
        <f>$C12*E12*$B27</f>
        <v>0</v>
      </c>
      <c r="F27" s="8">
        <f>$C12*F12*$B27</f>
        <v>0</v>
      </c>
      <c r="G27" s="6"/>
      <c r="H27" s="7">
        <f>IF($B12="FA1",$C12*D12*$B27,0)</f>
        <v>0</v>
      </c>
      <c r="I27" s="12">
        <f>IF($B12="FA1",$C12*E12*$B27,0)</f>
        <v>0</v>
      </c>
      <c r="J27" s="8">
        <f>IF($B12="FA1",$C12*F12*$B27,0)</f>
        <v>0</v>
      </c>
      <c r="L27" s="7">
        <f>IF($B12="FA2",$C12*D12*$B27,0)</f>
        <v>0</v>
      </c>
      <c r="M27" s="12">
        <f>IF($B12="FA2",$C12*E12*$B27,0)</f>
        <v>0</v>
      </c>
      <c r="N27" s="8">
        <f>IF($B12="FA2",$C12*F12*$B27,0)</f>
        <v>0</v>
      </c>
      <c r="P27" s="7">
        <f>IF($B12="FA3",$C12*D12*$B27,0)</f>
        <v>0</v>
      </c>
      <c r="Q27" s="12">
        <f>IF($B12="FA3",$C12*E12*$B27,0)</f>
        <v>0</v>
      </c>
      <c r="R27" s="8">
        <f>IF($B12="FA3",$C12*F12*$B27,0)</f>
        <v>0</v>
      </c>
    </row>
    <row r="28" spans="1:18" x14ac:dyDescent="0.25">
      <c r="A28" s="5">
        <v>9</v>
      </c>
      <c r="B28" s="28">
        <v>1</v>
      </c>
      <c r="C28" s="12"/>
      <c r="D28" s="7">
        <f>$C13*D13*$B28</f>
        <v>268</v>
      </c>
      <c r="E28" s="12">
        <f>$C13*E13*$B28</f>
        <v>402</v>
      </c>
      <c r="F28" s="8">
        <f>$C13*F13*$B28</f>
        <v>536</v>
      </c>
      <c r="G28" s="6"/>
      <c r="H28" s="7">
        <f>IF($B13="FA1",$C13*D13*$B28,0)</f>
        <v>0</v>
      </c>
      <c r="I28" s="12">
        <f>IF($B13="FA1",$C13*E13*$B28,0)</f>
        <v>0</v>
      </c>
      <c r="J28" s="8">
        <f>IF($B13="FA1",$C13*F13*$B28,0)</f>
        <v>0</v>
      </c>
      <c r="L28" s="7">
        <f>IF($B13="FA2",$C13*D13*$B28,0)</f>
        <v>268</v>
      </c>
      <c r="M28" s="12">
        <f>IF($B13="FA2",$C13*E13*$B28,0)</f>
        <v>402</v>
      </c>
      <c r="N28" s="8">
        <f>IF($B13="FA2",$C13*F13*$B28,0)</f>
        <v>536</v>
      </c>
      <c r="P28" s="7">
        <f>IF($B13="FA3",$C13*D13*$B28,0)</f>
        <v>0</v>
      </c>
      <c r="Q28" s="12">
        <f>IF($B13="FA3",$C13*E13*$B28,0)</f>
        <v>0</v>
      </c>
      <c r="R28" s="8">
        <f>IF($B13="FA3",$C13*F13*$B28,0)</f>
        <v>0</v>
      </c>
    </row>
    <row r="29" spans="1:18" x14ac:dyDescent="0.25">
      <c r="A29" s="5">
        <v>10</v>
      </c>
      <c r="B29" s="28">
        <v>1</v>
      </c>
      <c r="C29" s="12"/>
      <c r="D29" s="7">
        <f>$C14*D14*$B29</f>
        <v>100</v>
      </c>
      <c r="E29" s="12">
        <f>$C14*E14*$B29</f>
        <v>200</v>
      </c>
      <c r="F29" s="8">
        <f>$C14*F14*$B29</f>
        <v>400</v>
      </c>
      <c r="G29" s="6"/>
      <c r="H29" s="7">
        <f>IF($B14="FA1",$C14*D14*$B29,0)</f>
        <v>0</v>
      </c>
      <c r="I29" s="12">
        <f>IF($B14="FA1",$C14*E14*$B29,0)</f>
        <v>0</v>
      </c>
      <c r="J29" s="8">
        <f>IF($B14="FA1",$C14*F14*$B29,0)</f>
        <v>0</v>
      </c>
      <c r="L29" s="7">
        <f>IF($B14="FA2",$C14*D14*$B29,0)</f>
        <v>0</v>
      </c>
      <c r="M29" s="12">
        <f>IF($B14="FA2",$C14*E14*$B29,0)</f>
        <v>0</v>
      </c>
      <c r="N29" s="8">
        <f>IF($B14="FA2",$C14*F14*$B29,0)</f>
        <v>0</v>
      </c>
      <c r="P29" s="7">
        <f>IF($B14="FA3",$C14*D14*$B29,0)</f>
        <v>100</v>
      </c>
      <c r="Q29" s="12">
        <f>IF($B14="FA3",$C14*E14*$B29,0)</f>
        <v>200</v>
      </c>
      <c r="R29" s="8">
        <f>IF($B14="FA3",$C14*F14*$B29,0)</f>
        <v>400</v>
      </c>
    </row>
    <row r="30" spans="1:18" x14ac:dyDescent="0.25">
      <c r="A30" s="5">
        <v>11</v>
      </c>
      <c r="B30" s="28">
        <v>1</v>
      </c>
      <c r="C30" s="12"/>
      <c r="D30" s="7">
        <f>$C15*D15*$B30</f>
        <v>350</v>
      </c>
      <c r="E30" s="12">
        <f>$C15*E15*$B30</f>
        <v>250</v>
      </c>
      <c r="F30" s="8">
        <f>$C15*F15*$B30</f>
        <v>150</v>
      </c>
      <c r="H30" s="7">
        <f>IF($B15="FA1",$C15*D15*$B30,0)</f>
        <v>0</v>
      </c>
      <c r="I30" s="12">
        <f>IF($B15="FA1",$C15*E15*$B30,0)</f>
        <v>0</v>
      </c>
      <c r="J30" s="8">
        <f>IF($B15="FA1",$C15*F15*$B30,0)</f>
        <v>0</v>
      </c>
      <c r="L30" s="7">
        <f>IF($B15="FA2",$C15*D15*$B30,0)</f>
        <v>0</v>
      </c>
      <c r="M30" s="12">
        <f>IF($B15="FA2",$C15*E15*$B30,0)</f>
        <v>0</v>
      </c>
      <c r="N30" s="8">
        <f>IF($B15="FA2",$C15*F15*$B30,0)</f>
        <v>0</v>
      </c>
      <c r="P30" s="7">
        <f>IF($B15="FA3",$C15*D15*$B30,0)</f>
        <v>350</v>
      </c>
      <c r="Q30" s="12">
        <f>IF($B15="FA3",$C15*E15*$B30,0)</f>
        <v>250</v>
      </c>
      <c r="R30" s="8">
        <f>IF($B15="FA3",$C15*F15*$B30,0)</f>
        <v>150</v>
      </c>
    </row>
    <row r="31" spans="1:18" x14ac:dyDescent="0.25">
      <c r="A31" s="5">
        <v>12</v>
      </c>
      <c r="B31" s="29">
        <v>1</v>
      </c>
      <c r="C31" s="12"/>
      <c r="D31" s="9">
        <f>$C16*D16*$B31</f>
        <v>1500</v>
      </c>
      <c r="E31" s="17">
        <f>$C16*E16*$B31</f>
        <v>400</v>
      </c>
      <c r="F31" s="10">
        <f>$C16*F16*$B31</f>
        <v>400</v>
      </c>
      <c r="H31" s="9">
        <f>IF($B16="FA1",$C16*D16*$B31,0)</f>
        <v>0</v>
      </c>
      <c r="I31" s="17">
        <f>IF($B16="FA1",$C16*E16*$B31,0)</f>
        <v>0</v>
      </c>
      <c r="J31" s="10">
        <f>IF($B16="FA1",$C16*F16*$B31,0)</f>
        <v>0</v>
      </c>
      <c r="L31" s="9">
        <f>IF($B16="FA2",$C16*D16*$B31,0)</f>
        <v>0</v>
      </c>
      <c r="M31" s="17">
        <f>IF($B16="FA2",$C16*E16*$B31,0)</f>
        <v>0</v>
      </c>
      <c r="N31" s="10">
        <f>IF($B16="FA2",$C16*F16*$B31,0)</f>
        <v>0</v>
      </c>
      <c r="P31" s="9">
        <f>IF($B16="FA3",$C16*D16*$B31,0)</f>
        <v>1500</v>
      </c>
      <c r="Q31" s="17">
        <f>IF($B16="FA3",$C16*E16*$B31,0)</f>
        <v>400</v>
      </c>
      <c r="R31" s="10">
        <f>IF($B16="FA3",$C16*F16*$B31,0)</f>
        <v>400</v>
      </c>
    </row>
    <row r="32" spans="1:18" x14ac:dyDescent="0.25">
      <c r="A32" s="11" t="s">
        <v>14</v>
      </c>
      <c r="B32" s="18">
        <f>SUM(B20:B31)</f>
        <v>10</v>
      </c>
      <c r="C32" s="25"/>
      <c r="D32">
        <f t="shared" ref="D32:H32" si="2">SUM(D20:D31)</f>
        <v>4083</v>
      </c>
      <c r="E32">
        <f t="shared" si="2"/>
        <v>2501</v>
      </c>
      <c r="F32">
        <f t="shared" si="2"/>
        <v>2935</v>
      </c>
      <c r="H32">
        <f t="shared" si="2"/>
        <v>1365</v>
      </c>
      <c r="I32">
        <f t="shared" ref="I32" si="3">SUM(I20:I31)</f>
        <v>1099</v>
      </c>
      <c r="J32">
        <f t="shared" ref="J32" si="4">SUM(J20:J31)</f>
        <v>1299</v>
      </c>
      <c r="L32">
        <f t="shared" ref="L32" si="5">SUM(L20:L31)</f>
        <v>768</v>
      </c>
      <c r="M32">
        <f t="shared" ref="M32" si="6">SUM(M20:M31)</f>
        <v>552</v>
      </c>
      <c r="N32">
        <f t="shared" ref="N32" si="7">SUM(N20:N31)</f>
        <v>686</v>
      </c>
      <c r="P32">
        <f t="shared" ref="P32" si="8">SUM(P20:P31)</f>
        <v>1950</v>
      </c>
      <c r="Q32">
        <f t="shared" ref="Q32" si="9">SUM(Q20:Q31)</f>
        <v>850</v>
      </c>
      <c r="R32">
        <f t="shared" ref="R32" si="10">SUM(R20:R31)</f>
        <v>950</v>
      </c>
    </row>
    <row r="33" spans="1:10" x14ac:dyDescent="0.25">
      <c r="A33" s="11"/>
    </row>
    <row r="34" spans="1:10" x14ac:dyDescent="0.25">
      <c r="A34" s="11" t="s">
        <v>27</v>
      </c>
      <c r="G34" t="s">
        <v>24</v>
      </c>
    </row>
    <row r="35" spans="1:10" x14ac:dyDescent="0.25">
      <c r="A35"/>
      <c r="B35" s="3" t="s">
        <v>15</v>
      </c>
      <c r="C35" s="3" t="s">
        <v>16</v>
      </c>
      <c r="G35" t="s">
        <v>22</v>
      </c>
      <c r="H35" s="3" t="s">
        <v>23</v>
      </c>
      <c r="I35" s="3" t="s">
        <v>25</v>
      </c>
      <c r="J35" s="3" t="s">
        <v>26</v>
      </c>
    </row>
    <row r="36" spans="1:10" x14ac:dyDescent="0.25">
      <c r="A36" t="s">
        <v>8</v>
      </c>
      <c r="B36">
        <f>SUMIF($B$5:$B$16,$A36,B$20:B$31)</f>
        <v>5</v>
      </c>
      <c r="C36" s="18">
        <f>IF(B36&gt;=1,1,0)</f>
        <v>1</v>
      </c>
      <c r="G36" s="18"/>
      <c r="H36" s="21">
        <f>AVERAGEIF(B20:B31,1,J5:J16)</f>
        <v>0.15560259426563774</v>
      </c>
      <c r="I36" s="21">
        <f t="array" ref="I36">MIN(IF(B20:B31=1,J5:J16))</f>
        <v>0.1125</v>
      </c>
      <c r="J36" s="21">
        <f t="array" ref="J36">MAX(IF(B20:B31=1,J5:J16))</f>
        <v>0.21111111111111111</v>
      </c>
    </row>
    <row r="37" spans="1:10" x14ac:dyDescent="0.25">
      <c r="A37" t="s">
        <v>9</v>
      </c>
      <c r="B37">
        <f>SUMIF($B$5:$B$16,$A37,B$20:B$31)</f>
        <v>2</v>
      </c>
      <c r="C37" s="18">
        <f t="shared" ref="C37:C38" si="11">IF(B37&gt;=1,1,0)</f>
        <v>1</v>
      </c>
      <c r="G37" s="22">
        <v>0</v>
      </c>
      <c r="H37" s="21">
        <f t="dataTable" ref="H37:J43" dt2D="0" dtr="0" r1="J1"/>
        <v>0.15560259426563774</v>
      </c>
      <c r="I37" s="21">
        <v>0.1125</v>
      </c>
      <c r="J37" s="21">
        <v>0.21111111111111111</v>
      </c>
    </row>
    <row r="38" spans="1:10" x14ac:dyDescent="0.25">
      <c r="A38" t="s">
        <v>10</v>
      </c>
      <c r="B38">
        <f>SUMIF($B$5:$B$16,$A38,B$20:B$31)</f>
        <v>3</v>
      </c>
      <c r="C38" s="18">
        <f t="shared" si="11"/>
        <v>1</v>
      </c>
      <c r="G38" s="22">
        <v>0.05</v>
      </c>
      <c r="H38" s="21">
        <v>0.14782246455235587</v>
      </c>
      <c r="I38" s="21">
        <v>0.106875</v>
      </c>
      <c r="J38" s="21">
        <v>0.20055555555555554</v>
      </c>
    </row>
    <row r="39" spans="1:10" x14ac:dyDescent="0.25">
      <c r="A39"/>
      <c r="G39" s="22">
        <v>0.1</v>
      </c>
      <c r="H39" s="21">
        <v>0.14004233483907397</v>
      </c>
      <c r="I39" s="21">
        <v>0.10125000000000001</v>
      </c>
      <c r="J39" s="21">
        <v>0.19</v>
      </c>
    </row>
    <row r="40" spans="1:10" x14ac:dyDescent="0.25">
      <c r="A40" s="11" t="s">
        <v>36</v>
      </c>
      <c r="G40" s="22">
        <v>0.15</v>
      </c>
      <c r="H40" s="21">
        <v>0.13226220512579207</v>
      </c>
      <c r="I40" s="21">
        <v>9.5625000000000002E-2</v>
      </c>
      <c r="J40" s="21">
        <v>0.17944444444444443</v>
      </c>
    </row>
    <row r="41" spans="1:10" x14ac:dyDescent="0.25">
      <c r="B41" s="3" t="s">
        <v>17</v>
      </c>
      <c r="C41" s="3" t="s">
        <v>18</v>
      </c>
      <c r="D41" s="3" t="s">
        <v>19</v>
      </c>
      <c r="E41" s="3" t="s">
        <v>15</v>
      </c>
      <c r="G41" s="22">
        <v>0.2</v>
      </c>
      <c r="H41" s="21">
        <v>0.12448207541251019</v>
      </c>
      <c r="I41" s="21">
        <v>0.09</v>
      </c>
      <c r="J41" s="21">
        <v>0.16888888888888889</v>
      </c>
    </row>
    <row r="42" spans="1:10" x14ac:dyDescent="0.25">
      <c r="A42" s="11" t="s">
        <v>20</v>
      </c>
      <c r="B42">
        <v>4000</v>
      </c>
      <c r="C42">
        <v>4000</v>
      </c>
      <c r="D42">
        <v>4000</v>
      </c>
      <c r="E42">
        <v>10000</v>
      </c>
      <c r="G42" s="22">
        <v>0.25</v>
      </c>
      <c r="H42" s="21">
        <v>0.11670194569922829</v>
      </c>
      <c r="I42" s="21">
        <v>8.4375000000000006E-2</v>
      </c>
      <c r="J42" s="21">
        <v>0.15833333333333333</v>
      </c>
    </row>
    <row r="43" spans="1:10" x14ac:dyDescent="0.25">
      <c r="A43" s="11" t="s">
        <v>21</v>
      </c>
      <c r="B43" s="18">
        <f>IF(D32&gt;B42,1,0)</f>
        <v>1</v>
      </c>
      <c r="C43" s="18">
        <f>IF(E32&gt;C42,1,0)</f>
        <v>0</v>
      </c>
      <c r="D43" s="18">
        <f>IF(F32&gt;D42,1,0)</f>
        <v>0</v>
      </c>
      <c r="E43" s="18">
        <f>IF(G32&gt;E42,1,0)</f>
        <v>0</v>
      </c>
      <c r="G43" s="22">
        <v>0.3</v>
      </c>
      <c r="H43" s="21">
        <v>0.10892181598594641</v>
      </c>
      <c r="I43" s="21">
        <v>7.8749999999999987E-2</v>
      </c>
      <c r="J43" s="21">
        <v>0.14777777777777779</v>
      </c>
    </row>
    <row r="45" spans="1:10" x14ac:dyDescent="0.25">
      <c r="A45" s="11" t="s">
        <v>37</v>
      </c>
    </row>
    <row r="46" spans="1:10" x14ac:dyDescent="0.25">
      <c r="B46" s="3" t="s">
        <v>17</v>
      </c>
      <c r="C46" s="3" t="s">
        <v>18</v>
      </c>
      <c r="D46" s="3" t="s">
        <v>19</v>
      </c>
    </row>
    <row r="47" spans="1:10" x14ac:dyDescent="0.25">
      <c r="A47" s="11" t="s">
        <v>38</v>
      </c>
      <c r="B47" s="18">
        <f>D32</f>
        <v>4083</v>
      </c>
      <c r="C47" s="18">
        <f>E32</f>
        <v>2501</v>
      </c>
      <c r="D47" s="18">
        <f>F32</f>
        <v>2935</v>
      </c>
    </row>
    <row r="48" spans="1:10" x14ac:dyDescent="0.25">
      <c r="A48" t="s">
        <v>8</v>
      </c>
      <c r="B48" s="18">
        <f>H32</f>
        <v>1365</v>
      </c>
      <c r="C48" s="18">
        <f>I32</f>
        <v>1099</v>
      </c>
      <c r="D48" s="18">
        <f>J32</f>
        <v>1299</v>
      </c>
    </row>
    <row r="49" spans="1:4" x14ac:dyDescent="0.25">
      <c r="A49" t="s">
        <v>9</v>
      </c>
      <c r="B49" s="18">
        <f>L32</f>
        <v>768</v>
      </c>
      <c r="C49" s="18">
        <f>M32</f>
        <v>552</v>
      </c>
      <c r="D49" s="18">
        <f>N32</f>
        <v>686</v>
      </c>
    </row>
    <row r="50" spans="1:4" x14ac:dyDescent="0.25">
      <c r="A50" t="s">
        <v>10</v>
      </c>
      <c r="B50" s="18">
        <f>P32</f>
        <v>1950</v>
      </c>
      <c r="C50" s="18">
        <f>Q32</f>
        <v>850</v>
      </c>
      <c r="D50" s="18">
        <f>R32</f>
        <v>950</v>
      </c>
    </row>
  </sheetData>
  <mergeCells count="1">
    <mergeCell ref="D3:G3"/>
  </mergeCells>
  <conditionalFormatting sqref="F20:F29 H17 F18">
    <cfRule type="expression" dxfId="1" priority="13">
      <formula>(F17=MAX($J$5:$J$16))*I17</formula>
    </cfRule>
    <cfRule type="expression" dxfId="0" priority="14">
      <formula>(F17=MIN($J$5:$J$16))*I17</formula>
    </cfRule>
  </conditionalFormatting>
  <pageMargins left="0.7" right="0.7" top="0.75" bottom="0.75" header="0.3" footer="0.3"/>
  <ignoredErrors>
    <ignoredError sqref="J5:J16" formulaRange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Albright</dc:creator>
  <cp:lastModifiedBy>Chris Albright</cp:lastModifiedBy>
  <dcterms:created xsi:type="dcterms:W3CDTF">2014-02-14T15:46:30Z</dcterms:created>
  <dcterms:modified xsi:type="dcterms:W3CDTF">2014-02-17T14:17:32Z</dcterms:modified>
</cp:coreProperties>
</file>