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/>
  <bookViews>
    <workbookView xWindow="0" yWindow="0" windowWidth="19200" windowHeight="4200" tabRatio="833"/>
  </bookViews>
  <sheets>
    <sheet name="Instructions" sheetId="12" r:id="rId1"/>
    <sheet name="Transaction Analysis Solution" sheetId="2" r:id="rId2"/>
    <sheet name="Income Statement Solution" sheetId="3" r:id="rId3"/>
    <sheet name="Statement of RE Solution" sheetId="4" r:id="rId4"/>
    <sheet name="Balance Sheet Solution" sheetId="5" r:id="rId5"/>
    <sheet name="Statement of Cash Flows Solutio" sheetId="7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4" l="1"/>
  <c r="E24" i="12"/>
  <c r="E9" i="7" l="1"/>
  <c r="P18" i="2" l="1"/>
  <c r="P22" i="2"/>
  <c r="P24" i="2"/>
  <c r="P26" i="2"/>
  <c r="P28" i="2"/>
  <c r="P30" i="2"/>
  <c r="P32" i="2"/>
  <c r="P20" i="2"/>
  <c r="E12" i="3" l="1"/>
  <c r="D10" i="3"/>
  <c r="D9" i="3"/>
  <c r="E19" i="7" l="1"/>
  <c r="E10" i="7"/>
  <c r="F10" i="7" s="1"/>
  <c r="P34" i="2"/>
  <c r="D18" i="2" l="1"/>
  <c r="D20" i="2" s="1"/>
  <c r="D22" i="2" s="1"/>
  <c r="D24" i="2" s="1"/>
  <c r="D26" i="2" s="1"/>
  <c r="D28" i="2" s="1"/>
  <c r="D30" i="2" s="1"/>
  <c r="D32" i="2" s="1"/>
  <c r="E18" i="2"/>
  <c r="E20" i="2" s="1"/>
  <c r="E22" i="2" s="1"/>
  <c r="E24" i="2" s="1"/>
  <c r="E26" i="2" s="1"/>
  <c r="E28" i="2" s="1"/>
  <c r="E30" i="2" s="1"/>
  <c r="E32" i="2" s="1"/>
  <c r="F18" i="2"/>
  <c r="F20" i="2" s="1"/>
  <c r="F22" i="2" s="1"/>
  <c r="F24" i="2" s="1"/>
  <c r="F26" i="2" s="1"/>
  <c r="F28" i="2" s="1"/>
  <c r="F30" i="2" s="1"/>
  <c r="F32" i="2" s="1"/>
  <c r="G18" i="2"/>
  <c r="G20" i="2" s="1"/>
  <c r="G22" i="2" s="1"/>
  <c r="G24" i="2" s="1"/>
  <c r="G26" i="2" s="1"/>
  <c r="G28" i="2" s="1"/>
  <c r="G30" i="2" s="1"/>
  <c r="G32" i="2" s="1"/>
  <c r="H18" i="2"/>
  <c r="H20" i="2" s="1"/>
  <c r="H22" i="2" s="1"/>
  <c r="H24" i="2" s="1"/>
  <c r="H26" i="2" s="1"/>
  <c r="H28" i="2" s="1"/>
  <c r="H30" i="2" s="1"/>
  <c r="H32" i="2" s="1"/>
  <c r="I18" i="2"/>
  <c r="I20" i="2" s="1"/>
  <c r="I22" i="2" s="1"/>
  <c r="I24" i="2" s="1"/>
  <c r="I26" i="2" s="1"/>
  <c r="I28" i="2" s="1"/>
  <c r="I30" i="2" s="1"/>
  <c r="I32" i="2" s="1"/>
  <c r="J18" i="2"/>
  <c r="J20" i="2" s="1"/>
  <c r="J22" i="2" s="1"/>
  <c r="J24" i="2" s="1"/>
  <c r="J26" i="2" s="1"/>
  <c r="J28" i="2" s="1"/>
  <c r="J30" i="2" s="1"/>
  <c r="J32" i="2" s="1"/>
  <c r="K18" i="2"/>
  <c r="K20" i="2" s="1"/>
  <c r="K22" i="2" s="1"/>
  <c r="K24" i="2" s="1"/>
  <c r="K26" i="2" s="1"/>
  <c r="K28" i="2" s="1"/>
  <c r="K30" i="2" s="1"/>
  <c r="K32" i="2" s="1"/>
  <c r="L18" i="2"/>
  <c r="L20" i="2" s="1"/>
  <c r="L22" i="2" s="1"/>
  <c r="L24" i="2" s="1"/>
  <c r="L26" i="2" s="1"/>
  <c r="L28" i="2" s="1"/>
  <c r="L30" i="2" s="1"/>
  <c r="L32" i="2" s="1"/>
  <c r="C18" i="2"/>
  <c r="C20" i="2" s="1"/>
  <c r="C22" i="2" s="1"/>
  <c r="O18" i="2" l="1"/>
  <c r="N18" i="2"/>
  <c r="E18" i="7"/>
  <c r="E14" i="7"/>
  <c r="F15" i="7" s="1"/>
  <c r="F7" i="7"/>
  <c r="I34" i="2"/>
  <c r="L34" i="2"/>
  <c r="K34" i="2"/>
  <c r="Q18" i="2"/>
  <c r="J34" i="2"/>
  <c r="E6" i="3" s="1"/>
  <c r="D34" i="2"/>
  <c r="E7" i="5" s="1"/>
  <c r="O26" i="2"/>
  <c r="O22" i="2"/>
  <c r="O20" i="2"/>
  <c r="O24" i="2"/>
  <c r="E34" i="2"/>
  <c r="E8" i="5" s="1"/>
  <c r="F34" i="2"/>
  <c r="E9" i="5" s="1"/>
  <c r="N20" i="2"/>
  <c r="E11" i="3" l="1"/>
  <c r="F20" i="7"/>
  <c r="F11" i="7"/>
  <c r="F22" i="7" s="1"/>
  <c r="F24" i="7" s="1"/>
  <c r="Q20" i="2"/>
  <c r="N22" i="2"/>
  <c r="E6" i="4" l="1"/>
  <c r="E7" i="4" s="1"/>
  <c r="Q22" i="2"/>
  <c r="O28" i="2"/>
  <c r="C24" i="2"/>
  <c r="C26" i="2" s="1"/>
  <c r="E9" i="4" l="1"/>
  <c r="D17" i="5" s="1"/>
  <c r="O30" i="2"/>
  <c r="N24" i="2"/>
  <c r="Q24" i="2" s="1"/>
  <c r="O32" i="2" l="1"/>
  <c r="G34" i="2"/>
  <c r="C28" i="2"/>
  <c r="N26" i="2"/>
  <c r="Q26" i="2" s="1"/>
  <c r="O34" i="2" l="1"/>
  <c r="E13" i="5"/>
  <c r="C30" i="2"/>
  <c r="N28" i="2"/>
  <c r="Q28" i="2" s="1"/>
  <c r="H34" i="2" l="1"/>
  <c r="N30" i="2"/>
  <c r="Q30" i="2" s="1"/>
  <c r="C32" i="2"/>
  <c r="D16" i="5" l="1"/>
  <c r="E18" i="5" s="1"/>
  <c r="E19" i="5" s="1"/>
  <c r="N32" i="2"/>
  <c r="Q32" i="2" s="1"/>
  <c r="C34" i="2"/>
  <c r="E6" i="5" s="1"/>
  <c r="E10" i="5" l="1"/>
  <c r="N34" i="2"/>
  <c r="Q34" i="2" s="1"/>
</calcChain>
</file>

<file path=xl/sharedStrings.xml><?xml version="1.0" encoding="utf-8"?>
<sst xmlns="http://schemas.openxmlformats.org/spreadsheetml/2006/main" count="122" uniqueCount="87">
  <si>
    <t>Description</t>
  </si>
  <si>
    <t>Assets</t>
  </si>
  <si>
    <t>Cash</t>
  </si>
  <si>
    <t>Accounts Receivable</t>
  </si>
  <si>
    <t>Office Supplies</t>
  </si>
  <si>
    <t>Land</t>
  </si>
  <si>
    <t>Liabilities</t>
  </si>
  <si>
    <t>Accounts Payable</t>
  </si>
  <si>
    <t>Equity</t>
  </si>
  <si>
    <t>Contributed Capital</t>
  </si>
  <si>
    <t>Retained Earnings</t>
  </si>
  <si>
    <t>Dividends</t>
  </si>
  <si>
    <t>Service Revenue</t>
  </si>
  <si>
    <t>Rent Expense</t>
  </si>
  <si>
    <t>Salaries Expense</t>
  </si>
  <si>
    <t>Common Stock</t>
  </si>
  <si>
    <t>Balance</t>
  </si>
  <si>
    <t>Total Assets</t>
  </si>
  <si>
    <t>Total Liabilities</t>
  </si>
  <si>
    <t>Total Equity</t>
  </si>
  <si>
    <t>A = 
L + SE</t>
  </si>
  <si>
    <t>Income Statement</t>
  </si>
  <si>
    <t>Revenues:</t>
  </si>
  <si>
    <t>Expenses:</t>
  </si>
  <si>
    <t>Total Expenses</t>
  </si>
  <si>
    <t>Net Income</t>
  </si>
  <si>
    <t>Statement of Retained Earnings</t>
  </si>
  <si>
    <t>Net Income for the month</t>
  </si>
  <si>
    <t>Total Stockholders' Equity</t>
  </si>
  <si>
    <t>Total Liabilities and Stockholders' Equity</t>
  </si>
  <si>
    <t>Statement of Cash Flows</t>
  </si>
  <si>
    <t>Balance Sheet</t>
  </si>
  <si>
    <t>Cash Flows from operating activities:</t>
  </si>
  <si>
    <t>Receipts:</t>
  </si>
  <si>
    <t>Collections from customers</t>
  </si>
  <si>
    <t>Payments:</t>
  </si>
  <si>
    <t>Net cash provided by operating activities</t>
  </si>
  <si>
    <t>Cash flows from investing activities:</t>
  </si>
  <si>
    <t>Acquisition of land</t>
  </si>
  <si>
    <t>Net cash used by investing activities</t>
  </si>
  <si>
    <t>Cash flows from financing activities:</t>
  </si>
  <si>
    <t>Issued common stock</t>
  </si>
  <si>
    <t>Payment of cash dividends</t>
  </si>
  <si>
    <t>Net cash provided by financing activities</t>
  </si>
  <si>
    <t>Net increase in cash</t>
  </si>
  <si>
    <t>Received $7,500 cash for services performed.</t>
  </si>
  <si>
    <t>Paid $250 to creditor on account.</t>
  </si>
  <si>
    <t xml:space="preserve">Echo Lake Corporation </t>
  </si>
  <si>
    <t>Transaction Analysis</t>
  </si>
  <si>
    <t>INFORMATION</t>
  </si>
  <si>
    <t xml:space="preserve">Echo Lake Corporation started operations on November 1, 2018.  The nine transactions that occurred during November appear below. </t>
  </si>
  <si>
    <t>Purchased $300 of office supplies on account.</t>
  </si>
  <si>
    <t xml:space="preserve">Performed services on account,  $2,000. </t>
  </si>
  <si>
    <t xml:space="preserve">Paid in cash: $1,500 for rent  &amp; $1,100 for employees' salaries </t>
  </si>
  <si>
    <t>Collected $1,600 from customers on account.</t>
  </si>
  <si>
    <t>Paid $4,000 cash dividend.</t>
  </si>
  <si>
    <t>Received $50,000 cash from Luigi Stefanni and issued stock.</t>
  </si>
  <si>
    <t>Month Ended November 30, 2018</t>
  </si>
  <si>
    <t>Retained Earnings, November 1, 2018</t>
  </si>
  <si>
    <t>Retained Earnings, November 30, 2018</t>
  </si>
  <si>
    <t>November 30, 2018</t>
  </si>
  <si>
    <t>Cash balance, November 1, 2018</t>
  </si>
  <si>
    <t>Cash balance, November 30, 2018</t>
  </si>
  <si>
    <t>Stockholder's Equity</t>
  </si>
  <si>
    <t>Purchased land for $23,000 cash.</t>
  </si>
  <si>
    <t>b. The row totals will be calculated automatically.</t>
  </si>
  <si>
    <t>c. The accounting equation (Assets = Liabilities + Equity) should remain in balance after each transaction. The accounting equation is calculated automatically to the right of the transaction table.</t>
  </si>
  <si>
    <t>Requirements</t>
  </si>
  <si>
    <t>2. Use Excel to prepare the income statement, statement of retained earnings, balance sheet and statement of cash flows.</t>
  </si>
  <si>
    <r>
      <t xml:space="preserve">P1-54 Using Excel to </t>
    </r>
    <r>
      <rPr>
        <b/>
        <sz val="12"/>
        <rFont val="Calibri"/>
        <family val="2"/>
        <scheme val="minor"/>
      </rPr>
      <t>prepare transaction analysis</t>
    </r>
  </si>
  <si>
    <t>Chapter 1</t>
  </si>
  <si>
    <t>Using Excel</t>
  </si>
  <si>
    <t>ECHO LAKE CORPORATION</t>
  </si>
  <si>
    <t>a. For each transaction, record the amount (either an increase or decrease) under the correct account.  Enter only non-zero amounts.  If an account is not affected by the transaction, leave the amount blank.  Be sure to use a minus sign (-) if the amount is a decrease.  Enter dividends and expenses as negative amounts.</t>
  </si>
  <si>
    <t>To suppliers</t>
  </si>
  <si>
    <t>To employees</t>
  </si>
  <si>
    <t>1. Use Excel to prepare a transaction analysis of the nine transactions.  Use the blue shaded areas for inputs.</t>
  </si>
  <si>
    <t>2. Prepare the income statement, statement of retained earnings, balance sheet, and statement of cash flows for the company.  Each financial statement appears on a separate worksheet tab.  Fill in the blue shaded areas using a formula that references the account balances at the end of the month in the Transaction Analysis tab.</t>
  </si>
  <si>
    <t>1. Enter numbers into cells.  Enter text into cells.</t>
  </si>
  <si>
    <t>1. Use Excel to prepare a transaction analysis of the nine transactions.   Use the blue shaded areas for inputs.</t>
  </si>
  <si>
    <t>Excel Skills</t>
  </si>
  <si>
    <t>Excel Hint</t>
  </si>
  <si>
    <t>Add a negative sign in front of each formula for expense on the income statement to reverse the sign.</t>
  </si>
  <si>
    <t xml:space="preserve">but entered as positive numbers in the income statement (they will be subtracted from revenues).  </t>
  </si>
  <si>
    <t xml:space="preserve">Expenses are entered as negative numbers in the transactional analysis table (because they reduce total equity), </t>
  </si>
  <si>
    <t>Cell E24 below contains the formula with a negative sign (= - B24).</t>
  </si>
  <si>
    <t>Echo Lake Corporation started operations on November 1, 2018.  Nine transactions occurred during November.  Financial statements are prepared at the end of the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</si>
</sst>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_);_(&quot;$&quot;* \(#,##0\);_(&quot;$&quot;\ \ \ * &quot;0&quot;_);_(@_)"/>
    <numFmt numFmtId="167" formatCode="_(&quot;$&quot;* #,##0_);_(&quot;$&quot;* \(#,##0\);_(\ &quot;0&quot;_);_(@_)"/>
    <numFmt numFmtId="168" formatCode="\+#,##0;\-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164" fontId="0" fillId="0" borderId="0" xfId="1" applyNumberFormat="1" applyFont="1"/>
    <xf numFmtId="164" fontId="0" fillId="0" borderId="0" xfId="1" applyNumberFormat="1" applyFont="1" applyBorder="1"/>
    <xf numFmtId="165" fontId="0" fillId="0" borderId="0" xfId="2" applyNumberFormat="1" applyFont="1"/>
    <xf numFmtId="0" fontId="0" fillId="0" borderId="0" xfId="0" applyAlignment="1">
      <alignment horizontal="left" indent="2"/>
    </xf>
    <xf numFmtId="0" fontId="0" fillId="0" borderId="0" xfId="0" applyAlignment="1">
      <alignment horizontal="left" indent="4"/>
    </xf>
    <xf numFmtId="0" fontId="0" fillId="0" borderId="0" xfId="0" applyAlignment="1">
      <alignment horizontal="left"/>
    </xf>
    <xf numFmtId="164" fontId="0" fillId="0" borderId="2" xfId="1" applyNumberFormat="1" applyFont="1" applyBorder="1"/>
    <xf numFmtId="166" fontId="0" fillId="0" borderId="0" xfId="2" applyNumberFormat="1" applyFont="1"/>
    <xf numFmtId="0" fontId="0" fillId="0" borderId="0" xfId="0" applyBorder="1" applyAlignment="1">
      <alignment horizontal="left" indent="2"/>
    </xf>
    <xf numFmtId="165" fontId="0" fillId="0" borderId="0" xfId="2" applyNumberFormat="1" applyFont="1" applyBorder="1"/>
    <xf numFmtId="0" fontId="0" fillId="0" borderId="0" xfId="0" applyBorder="1" applyAlignment="1">
      <alignment horizontal="left" indent="4"/>
    </xf>
    <xf numFmtId="0" fontId="0" fillId="0" borderId="0" xfId="0" applyFont="1" applyBorder="1"/>
    <xf numFmtId="165" fontId="1" fillId="0" borderId="0" xfId="2" applyNumberFormat="1" applyFont="1" applyBorder="1"/>
    <xf numFmtId="164" fontId="1" fillId="0" borderId="0" xfId="1" applyNumberFormat="1" applyFont="1" applyBorder="1"/>
    <xf numFmtId="0" fontId="0" fillId="0" borderId="0" xfId="0" applyFont="1" applyBorder="1" applyAlignment="1">
      <alignment horizontal="left" indent="4"/>
    </xf>
    <xf numFmtId="0" fontId="0" fillId="0" borderId="0" xfId="0" applyFont="1" applyBorder="1" applyAlignment="1">
      <alignment horizontal="left"/>
    </xf>
    <xf numFmtId="165" fontId="1" fillId="0" borderId="0" xfId="2" applyNumberFormat="1" applyFont="1" applyBorder="1" applyAlignment="1">
      <alignment horizontal="left"/>
    </xf>
    <xf numFmtId="164" fontId="1" fillId="0" borderId="0" xfId="1" applyNumberFormat="1" applyFont="1" applyBorder="1" applyAlignment="1">
      <alignment horizontal="left"/>
    </xf>
    <xf numFmtId="164" fontId="0" fillId="0" borderId="0" xfId="1" applyNumberFormat="1" applyFont="1" applyAlignment="1">
      <alignment horizontal="left"/>
    </xf>
    <xf numFmtId="164" fontId="0" fillId="0" borderId="2" xfId="1" applyNumberFormat="1" applyFont="1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Font="1" applyFill="1" applyBorder="1" applyAlignment="1">
      <alignment horizontal="left" indent="4"/>
    </xf>
    <xf numFmtId="0" fontId="0" fillId="0" borderId="24" xfId="0" applyBorder="1"/>
    <xf numFmtId="0" fontId="2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5" fontId="0" fillId="2" borderId="1" xfId="2" applyNumberFormat="1" applyFont="1" applyFill="1" applyBorder="1"/>
    <xf numFmtId="164" fontId="0" fillId="2" borderId="1" xfId="1" applyNumberFormat="1" applyFont="1" applyFill="1" applyBorder="1"/>
    <xf numFmtId="165" fontId="0" fillId="2" borderId="1" xfId="2" applyNumberFormat="1" applyFont="1" applyFill="1" applyBorder="1" applyAlignment="1">
      <alignment horizontal="left"/>
    </xf>
    <xf numFmtId="164" fontId="0" fillId="2" borderId="1" xfId="1" applyNumberFormat="1" applyFont="1" applyFill="1" applyBorder="1" applyAlignment="1">
      <alignment horizontal="left"/>
    </xf>
    <xf numFmtId="164" fontId="1" fillId="2" borderId="1" xfId="1" applyNumberFormat="1" applyFont="1" applyFill="1" applyBorder="1" applyAlignment="1">
      <alignment horizontal="left"/>
    </xf>
    <xf numFmtId="0" fontId="2" fillId="0" borderId="3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0" fillId="3" borderId="21" xfId="0" applyFill="1" applyBorder="1"/>
    <xf numFmtId="0" fontId="0" fillId="3" borderId="6" xfId="0" applyFill="1" applyBorder="1"/>
    <xf numFmtId="0" fontId="0" fillId="3" borderId="18" xfId="0" applyFill="1" applyBorder="1"/>
    <xf numFmtId="0" fontId="0" fillId="3" borderId="22" xfId="0" applyFill="1" applyBorder="1" applyAlignment="1">
      <alignment horizontal="center"/>
    </xf>
    <xf numFmtId="0" fontId="0" fillId="3" borderId="19" xfId="0" applyFill="1" applyBorder="1" applyAlignment="1">
      <alignment horizontal="center" wrapText="1"/>
    </xf>
    <xf numFmtId="0" fontId="0" fillId="3" borderId="20" xfId="0" applyFill="1" applyBorder="1" applyAlignment="1">
      <alignment horizontal="center"/>
    </xf>
    <xf numFmtId="0" fontId="3" fillId="4" borderId="15" xfId="0" applyFont="1" applyFill="1" applyBorder="1"/>
    <xf numFmtId="0" fontId="4" fillId="4" borderId="16" xfId="0" applyFont="1" applyFill="1" applyBorder="1"/>
    <xf numFmtId="0" fontId="4" fillId="4" borderId="17" xfId="0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left" wrapText="1"/>
    </xf>
    <xf numFmtId="0" fontId="0" fillId="5" borderId="12" xfId="0" applyFill="1" applyBorder="1" applyAlignment="1">
      <alignment horizontal="center" wrapText="1"/>
    </xf>
    <xf numFmtId="0" fontId="0" fillId="5" borderId="13" xfId="0" applyFill="1" applyBorder="1" applyAlignment="1">
      <alignment horizontal="center"/>
    </xf>
    <xf numFmtId="0" fontId="0" fillId="5" borderId="13" xfId="0" applyFill="1" applyBorder="1" applyAlignment="1">
      <alignment horizontal="center" wrapText="1"/>
    </xf>
    <xf numFmtId="0" fontId="0" fillId="5" borderId="14" xfId="0" applyFill="1" applyBorder="1" applyAlignment="1">
      <alignment horizontal="center" wrapText="1"/>
    </xf>
    <xf numFmtId="164" fontId="0" fillId="0" borderId="1" xfId="1" applyNumberFormat="1" applyFont="1" applyFill="1" applyBorder="1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68" fontId="0" fillId="2" borderId="5" xfId="1" applyNumberFormat="1" applyFont="1" applyFill="1" applyBorder="1"/>
    <xf numFmtId="3" fontId="0" fillId="0" borderId="5" xfId="1" applyNumberFormat="1" applyFont="1" applyBorder="1"/>
    <xf numFmtId="0" fontId="0" fillId="2" borderId="1" xfId="0" applyFill="1" applyBorder="1" applyAlignment="1">
      <alignment horizontal="left" indent="2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 indent="2"/>
    </xf>
    <xf numFmtId="0" fontId="0" fillId="2" borderId="1" xfId="0" applyFont="1" applyFill="1" applyBorder="1" applyAlignment="1">
      <alignment horizontal="left"/>
    </xf>
    <xf numFmtId="167" fontId="0" fillId="2" borderId="1" xfId="2" applyNumberFormat="1" applyFont="1" applyFill="1" applyBorder="1"/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165" fontId="0" fillId="0" borderId="0" xfId="0" applyNumberForma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indent="2"/>
    </xf>
    <xf numFmtId="165" fontId="2" fillId="0" borderId="23" xfId="2" applyNumberFormat="1" applyFont="1" applyBorder="1"/>
    <xf numFmtId="165" fontId="2" fillId="0" borderId="23" xfId="0" applyNumberFormat="1" applyFont="1" applyBorder="1"/>
    <xf numFmtId="165" fontId="2" fillId="0" borderId="25" xfId="2" applyNumberFormat="1" applyFont="1" applyBorder="1"/>
    <xf numFmtId="164" fontId="0" fillId="0" borderId="2" xfId="1" applyNumberFormat="1" applyFont="1" applyFill="1" applyBorder="1"/>
    <xf numFmtId="164" fontId="0" fillId="0" borderId="2" xfId="0" applyNumberFormat="1" applyBorder="1"/>
    <xf numFmtId="0" fontId="9" fillId="0" borderId="0" xfId="0" applyFont="1"/>
    <xf numFmtId="0" fontId="6" fillId="0" borderId="0" xfId="0" applyFont="1" applyBorder="1"/>
    <xf numFmtId="0" fontId="0" fillId="0" borderId="0" xfId="0" applyFill="1" applyBorder="1" applyAlignment="1">
      <alignment horizontal="center" wrapText="1"/>
    </xf>
    <xf numFmtId="168" fontId="0" fillId="2" borderId="1" xfId="1" applyNumberFormat="1" applyFont="1" applyFill="1" applyBorder="1"/>
    <xf numFmtId="164" fontId="6" fillId="2" borderId="1" xfId="1" applyNumberFormat="1" applyFont="1" applyFill="1" applyBorder="1"/>
    <xf numFmtId="164" fontId="0" fillId="0" borderId="1" xfId="0" applyNumberFormat="1" applyFill="1" applyBorder="1"/>
    <xf numFmtId="0" fontId="10" fillId="0" borderId="0" xfId="0" applyFont="1"/>
    <xf numFmtId="0" fontId="6" fillId="0" borderId="0" xfId="0" applyFont="1" applyAlignment="1">
      <alignment horizontal="left" vertical="center" wrapText="1" indent="2"/>
    </xf>
    <xf numFmtId="0" fontId="6" fillId="0" borderId="0" xfId="0" applyFont="1" applyAlignment="1">
      <alignment horizontal="left" vertical="center" wrapText="1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 wrapText="1" indent="2"/>
    </xf>
    <xf numFmtId="0" fontId="0" fillId="0" borderId="0" xfId="0" applyFont="1" applyAlignment="1">
      <alignment horizontal="left" vertical="center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7" xfId="0" quotePrefix="1" applyFill="1" applyBorder="1" applyAlignment="1">
      <alignment horizontal="center"/>
    </xf>
    <xf numFmtId="0" fontId="0" fillId="2" borderId="0" xfId="0" quotePrefix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M4" sqref="M4"/>
    </sheetView>
  </sheetViews>
  <sheetFormatPr defaultColWidth="8.7109375" defaultRowHeight="15.75" x14ac:dyDescent="0.25"/>
  <cols>
    <col min="1" max="3" width="8.7109375" style="73"/>
    <col min="4" max="4" width="17.42578125" style="73" bestFit="1" customWidth="1"/>
    <col min="5" max="5" width="9.7109375" style="73" bestFit="1" customWidth="1"/>
    <col min="6" max="16384" width="8.7109375" style="73"/>
  </cols>
  <sheetData>
    <row r="1" spans="1:15" x14ac:dyDescent="0.25">
      <c r="A1" s="79" t="s">
        <v>70</v>
      </c>
    </row>
    <row r="2" spans="1:15" x14ac:dyDescent="0.25">
      <c r="A2" s="81" t="s">
        <v>71</v>
      </c>
    </row>
    <row r="3" spans="1:15" x14ac:dyDescent="0.25">
      <c r="A3" s="77" t="s">
        <v>69</v>
      </c>
    </row>
    <row r="4" spans="1:15" x14ac:dyDescent="0.25">
      <c r="A4" s="77"/>
    </row>
    <row r="5" spans="1:15" x14ac:dyDescent="0.25">
      <c r="A5" s="78" t="s">
        <v>86</v>
      </c>
    </row>
    <row r="6" spans="1:15" x14ac:dyDescent="0.25">
      <c r="A6" s="72" t="s">
        <v>67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/>
      <c r="M6"/>
      <c r="N6"/>
      <c r="O6"/>
    </row>
    <row r="7" spans="1:15" x14ac:dyDescent="0.25">
      <c r="A7" s="76" t="s">
        <v>76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/>
      <c r="M7"/>
      <c r="N7"/>
      <c r="O7"/>
    </row>
    <row r="8" spans="1:15" s="78" customFormat="1" ht="44.45" customHeight="1" x14ac:dyDescent="0.25">
      <c r="A8" s="101" t="s">
        <v>73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</row>
    <row r="9" spans="1:15" x14ac:dyDescent="0.25">
      <c r="A9" s="75" t="s">
        <v>65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/>
      <c r="M9"/>
      <c r="N9"/>
      <c r="O9"/>
    </row>
    <row r="10" spans="1:15" ht="29.45" customHeight="1" x14ac:dyDescent="0.25">
      <c r="A10" s="101" t="s">
        <v>66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</row>
    <row r="11" spans="1:15" ht="48.95" customHeight="1" x14ac:dyDescent="0.25">
      <c r="A11" s="102" t="s">
        <v>77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</row>
    <row r="13" spans="1:15" x14ac:dyDescent="0.25">
      <c r="A13" s="79" t="s">
        <v>80</v>
      </c>
    </row>
    <row r="14" spans="1:15" x14ac:dyDescent="0.25">
      <c r="A14" s="74" t="s">
        <v>78</v>
      </c>
    </row>
    <row r="15" spans="1:15" x14ac:dyDescent="0.25">
      <c r="A15" s="74" t="s">
        <v>68</v>
      </c>
    </row>
    <row r="17" spans="1:5" x14ac:dyDescent="0.25">
      <c r="A17" s="94" t="s">
        <v>81</v>
      </c>
    </row>
    <row r="18" spans="1:5" x14ac:dyDescent="0.25">
      <c r="A18" s="73" t="s">
        <v>84</v>
      </c>
    </row>
    <row r="19" spans="1:5" x14ac:dyDescent="0.25">
      <c r="A19" s="73" t="s">
        <v>83</v>
      </c>
    </row>
    <row r="20" spans="1:5" x14ac:dyDescent="0.25">
      <c r="A20" s="73" t="s">
        <v>82</v>
      </c>
    </row>
    <row r="21" spans="1:5" x14ac:dyDescent="0.25">
      <c r="A21" s="73" t="s">
        <v>85</v>
      </c>
    </row>
    <row r="22" spans="1:5" x14ac:dyDescent="0.25">
      <c r="A22" s="100"/>
      <c r="B22" s="95"/>
    </row>
    <row r="23" spans="1:5" ht="30" x14ac:dyDescent="0.25">
      <c r="B23" s="96" t="s">
        <v>13</v>
      </c>
      <c r="D23" s="73" t="s">
        <v>21</v>
      </c>
    </row>
    <row r="24" spans="1:5" x14ac:dyDescent="0.25">
      <c r="B24" s="97">
        <v>-1500</v>
      </c>
      <c r="D24" s="73" t="s">
        <v>13</v>
      </c>
      <c r="E24" s="98">
        <f xml:space="preserve"> - B24</f>
        <v>1500</v>
      </c>
    </row>
  </sheetData>
  <mergeCells count="3">
    <mergeCell ref="A8:O8"/>
    <mergeCell ref="A10:O10"/>
    <mergeCell ref="A11:O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="90" zoomScaleNormal="90" workbookViewId="0">
      <selection activeCell="A12" sqref="A12"/>
    </sheetView>
  </sheetViews>
  <sheetFormatPr defaultRowHeight="15" x14ac:dyDescent="0.25"/>
  <cols>
    <col min="1" max="1" width="4.42578125" style="10" customWidth="1"/>
    <col min="2" max="2" width="26.7109375" style="6" customWidth="1"/>
    <col min="3" max="3" width="10.7109375" bestFit="1" customWidth="1"/>
    <col min="4" max="4" width="11.42578125" customWidth="1"/>
    <col min="6" max="6" width="10.140625" bestFit="1" customWidth="1"/>
    <col min="8" max="8" width="12.140625" customWidth="1"/>
    <col min="12" max="12" width="8.140625" customWidth="1"/>
    <col min="13" max="13" width="1.85546875" customWidth="1"/>
    <col min="14" max="14" width="10.140625" bestFit="1" customWidth="1"/>
    <col min="15" max="15" width="10.140625" customWidth="1"/>
    <col min="16" max="16" width="10.140625" bestFit="1" customWidth="1"/>
  </cols>
  <sheetData>
    <row r="1" spans="1:17" x14ac:dyDescent="0.25">
      <c r="A1" s="36"/>
      <c r="B1" s="44" t="s">
        <v>47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7" x14ac:dyDescent="0.25">
      <c r="A2" s="36"/>
      <c r="B2" s="44" t="s">
        <v>48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7" x14ac:dyDescent="0.25">
      <c r="A3" s="36"/>
      <c r="B3" s="84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7" x14ac:dyDescent="0.25">
      <c r="A4" s="36"/>
      <c r="B4" s="43" t="s">
        <v>49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7" ht="14.45" customHeight="1" x14ac:dyDescent="0.25">
      <c r="A5" s="71"/>
      <c r="B5" s="106" t="s">
        <v>50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83"/>
      <c r="N5" s="83"/>
      <c r="O5" s="83"/>
      <c r="P5" s="83"/>
    </row>
    <row r="6" spans="1:17" ht="14.45" customHeight="1" x14ac:dyDescent="0.25">
      <c r="A6" s="71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3"/>
      <c r="N6" s="83"/>
      <c r="O6" s="83"/>
      <c r="P6" s="83"/>
    </row>
    <row r="7" spans="1:17" ht="14.45" customHeight="1" x14ac:dyDescent="0.25">
      <c r="A7" s="71"/>
      <c r="B7" s="86" t="s">
        <v>67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3"/>
      <c r="N7" s="83"/>
      <c r="O7" s="83"/>
      <c r="P7" s="83"/>
    </row>
    <row r="8" spans="1:17" ht="14.45" customHeight="1" x14ac:dyDescent="0.25">
      <c r="A8" s="71"/>
      <c r="B8" s="87" t="s">
        <v>79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3"/>
      <c r="N8" s="83"/>
      <c r="O8" s="83"/>
      <c r="P8" s="83"/>
    </row>
    <row r="9" spans="1:17" ht="31.5" customHeight="1" x14ac:dyDescent="0.25">
      <c r="A9" s="71"/>
      <c r="B9" s="107" t="s">
        <v>73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0" spans="1:17" ht="14.45" customHeight="1" x14ac:dyDescent="0.25">
      <c r="A10" s="71"/>
      <c r="B10" s="88" t="s">
        <v>65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3"/>
      <c r="N10" s="83"/>
      <c r="O10" s="83"/>
      <c r="P10" s="83"/>
    </row>
    <row r="11" spans="1:17" ht="29.45" customHeight="1" x14ac:dyDescent="0.25">
      <c r="A11" s="71"/>
      <c r="B11" s="107" t="s">
        <v>66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</row>
    <row r="12" spans="1:17" ht="29.1" customHeight="1" x14ac:dyDescent="0.25">
      <c r="A12" s="71"/>
      <c r="B12" s="108" t="s">
        <v>77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</row>
    <row r="13" spans="1:17" ht="15.75" thickBot="1" x14ac:dyDescent="0.3">
      <c r="A13" s="36"/>
    </row>
    <row r="14" spans="1:17" x14ac:dyDescent="0.25">
      <c r="A14" s="3"/>
      <c r="B14" s="42" t="s">
        <v>0</v>
      </c>
      <c r="C14" s="109" t="s">
        <v>1</v>
      </c>
      <c r="D14" s="110"/>
      <c r="E14" s="110"/>
      <c r="F14" s="111"/>
      <c r="G14" s="51" t="s">
        <v>6</v>
      </c>
      <c r="H14" s="112" t="s">
        <v>8</v>
      </c>
      <c r="I14" s="113"/>
      <c r="J14" s="113"/>
      <c r="K14" s="113"/>
      <c r="L14" s="114"/>
    </row>
    <row r="15" spans="1:17" ht="30" x14ac:dyDescent="0.25">
      <c r="A15" s="8"/>
      <c r="B15" s="7"/>
      <c r="C15" s="45"/>
      <c r="D15" s="46"/>
      <c r="E15" s="46"/>
      <c r="F15" s="47"/>
      <c r="G15" s="52"/>
      <c r="H15" s="54" t="s">
        <v>9</v>
      </c>
      <c r="I15" s="103" t="s">
        <v>10</v>
      </c>
      <c r="J15" s="104"/>
      <c r="K15" s="104"/>
      <c r="L15" s="105"/>
    </row>
    <row r="16" spans="1:17" ht="45.75" thickBot="1" x14ac:dyDescent="0.3">
      <c r="A16" s="9"/>
      <c r="B16" s="5"/>
      <c r="C16" s="48" t="s">
        <v>2</v>
      </c>
      <c r="D16" s="49" t="s">
        <v>3</v>
      </c>
      <c r="E16" s="49" t="s">
        <v>4</v>
      </c>
      <c r="F16" s="50" t="s">
        <v>5</v>
      </c>
      <c r="G16" s="53" t="s">
        <v>7</v>
      </c>
      <c r="H16" s="55" t="s">
        <v>15</v>
      </c>
      <c r="I16" s="56" t="s">
        <v>11</v>
      </c>
      <c r="J16" s="57" t="s">
        <v>12</v>
      </c>
      <c r="K16" s="57" t="s">
        <v>13</v>
      </c>
      <c r="L16" s="58" t="s">
        <v>14</v>
      </c>
      <c r="N16" s="60" t="s">
        <v>17</v>
      </c>
      <c r="O16" s="61" t="s">
        <v>18</v>
      </c>
      <c r="P16" s="62" t="s">
        <v>19</v>
      </c>
      <c r="Q16" s="35" t="s">
        <v>20</v>
      </c>
    </row>
    <row r="17" spans="1:17" ht="45" x14ac:dyDescent="0.25">
      <c r="A17" s="9">
        <v>1</v>
      </c>
      <c r="B17" s="2" t="s">
        <v>56</v>
      </c>
      <c r="C17" s="63">
        <v>50000</v>
      </c>
      <c r="D17" s="63"/>
      <c r="E17" s="63"/>
      <c r="F17" s="63"/>
      <c r="G17" s="63"/>
      <c r="H17" s="63">
        <v>50000</v>
      </c>
      <c r="I17" s="63"/>
      <c r="J17" s="63"/>
      <c r="K17" s="63"/>
      <c r="L17" s="63"/>
      <c r="M17" s="12"/>
      <c r="N17" s="59"/>
      <c r="O17" s="59"/>
      <c r="P17" s="59"/>
      <c r="Q17" s="34"/>
    </row>
    <row r="18" spans="1:17" x14ac:dyDescent="0.25">
      <c r="A18" s="9"/>
      <c r="B18" s="11" t="s">
        <v>16</v>
      </c>
      <c r="C18" s="64">
        <f>C17</f>
        <v>50000</v>
      </c>
      <c r="D18" s="64">
        <f t="shared" ref="D18:L18" si="0">D17</f>
        <v>0</v>
      </c>
      <c r="E18" s="64">
        <f t="shared" si="0"/>
        <v>0</v>
      </c>
      <c r="F18" s="64">
        <f t="shared" si="0"/>
        <v>0</v>
      </c>
      <c r="G18" s="64">
        <f t="shared" si="0"/>
        <v>0</v>
      </c>
      <c r="H18" s="64">
        <f t="shared" si="0"/>
        <v>50000</v>
      </c>
      <c r="I18" s="64">
        <f t="shared" si="0"/>
        <v>0</v>
      </c>
      <c r="J18" s="64">
        <f t="shared" si="0"/>
        <v>0</v>
      </c>
      <c r="K18" s="64">
        <f t="shared" si="0"/>
        <v>0</v>
      </c>
      <c r="L18" s="64">
        <f t="shared" si="0"/>
        <v>0</v>
      </c>
      <c r="M18" s="12"/>
      <c r="N18" s="64">
        <f>SUM(C18:F18)</f>
        <v>50000</v>
      </c>
      <c r="O18" s="64">
        <f>G18</f>
        <v>0</v>
      </c>
      <c r="P18" s="64">
        <f>H18+I18+J18+K18+L18</f>
        <v>50000</v>
      </c>
      <c r="Q18" s="1" t="b">
        <f>N17=(O17+P17)</f>
        <v>1</v>
      </c>
    </row>
    <row r="19" spans="1:17" ht="30" x14ac:dyDescent="0.25">
      <c r="A19" s="3">
        <v>2</v>
      </c>
      <c r="B19" s="2" t="s">
        <v>64</v>
      </c>
      <c r="C19" s="63">
        <v>-23000</v>
      </c>
      <c r="D19" s="63"/>
      <c r="E19" s="63"/>
      <c r="F19" s="63">
        <v>23000</v>
      </c>
      <c r="G19" s="63"/>
      <c r="H19" s="63"/>
      <c r="I19" s="63"/>
      <c r="J19" s="63"/>
      <c r="K19" s="63"/>
      <c r="L19" s="63"/>
      <c r="M19" s="12"/>
      <c r="N19" s="59"/>
      <c r="O19" s="59"/>
      <c r="P19" s="59"/>
      <c r="Q19" s="34"/>
    </row>
    <row r="20" spans="1:17" x14ac:dyDescent="0.25">
      <c r="A20" s="3"/>
      <c r="B20" s="11" t="s">
        <v>16</v>
      </c>
      <c r="C20" s="64">
        <f>SUM(C18:C19)</f>
        <v>27000</v>
      </c>
      <c r="D20" s="64">
        <f t="shared" ref="D20:L20" si="1">SUM(D18:D19)</f>
        <v>0</v>
      </c>
      <c r="E20" s="64">
        <f t="shared" si="1"/>
        <v>0</v>
      </c>
      <c r="F20" s="64">
        <f t="shared" si="1"/>
        <v>23000</v>
      </c>
      <c r="G20" s="64">
        <f t="shared" si="1"/>
        <v>0</v>
      </c>
      <c r="H20" s="64">
        <f t="shared" si="1"/>
        <v>50000</v>
      </c>
      <c r="I20" s="64">
        <f t="shared" si="1"/>
        <v>0</v>
      </c>
      <c r="J20" s="64">
        <f t="shared" si="1"/>
        <v>0</v>
      </c>
      <c r="K20" s="64">
        <f t="shared" si="1"/>
        <v>0</v>
      </c>
      <c r="L20" s="64">
        <f t="shared" si="1"/>
        <v>0</v>
      </c>
      <c r="M20" s="64"/>
      <c r="N20" s="64">
        <f>SUM(C20:F20)</f>
        <v>50000</v>
      </c>
      <c r="O20" s="64">
        <f>G20</f>
        <v>0</v>
      </c>
      <c r="P20" s="64">
        <f>H20-I20+J20-K20-L20</f>
        <v>50000</v>
      </c>
      <c r="Q20" s="1" t="b">
        <f>N20=(O20+P20)</f>
        <v>1</v>
      </c>
    </row>
    <row r="21" spans="1:17" ht="30" x14ac:dyDescent="0.25">
      <c r="A21" s="3">
        <v>3</v>
      </c>
      <c r="B21" s="2" t="s">
        <v>51</v>
      </c>
      <c r="C21" s="63"/>
      <c r="D21" s="63"/>
      <c r="E21" s="63">
        <v>300</v>
      </c>
      <c r="F21" s="63"/>
      <c r="G21" s="63">
        <v>300</v>
      </c>
      <c r="H21" s="63"/>
      <c r="I21" s="63"/>
      <c r="J21" s="63"/>
      <c r="K21" s="63"/>
      <c r="L21" s="63"/>
      <c r="M21" s="12"/>
      <c r="N21" s="59"/>
      <c r="O21" s="59"/>
      <c r="P21" s="59"/>
      <c r="Q21" s="34"/>
    </row>
    <row r="22" spans="1:17" x14ac:dyDescent="0.25">
      <c r="A22" s="3"/>
      <c r="B22" s="11" t="s">
        <v>16</v>
      </c>
      <c r="C22" s="64">
        <f>SUM(C20:C21)</f>
        <v>27000</v>
      </c>
      <c r="D22" s="64">
        <f t="shared" ref="D22:K22" si="2">SUM(D20:D21)</f>
        <v>0</v>
      </c>
      <c r="E22" s="64">
        <f t="shared" si="2"/>
        <v>300</v>
      </c>
      <c r="F22" s="64">
        <f t="shared" si="2"/>
        <v>23000</v>
      </c>
      <c r="G22" s="64">
        <f t="shared" si="2"/>
        <v>300</v>
      </c>
      <c r="H22" s="64">
        <f t="shared" si="2"/>
        <v>50000</v>
      </c>
      <c r="I22" s="64">
        <f t="shared" si="2"/>
        <v>0</v>
      </c>
      <c r="J22" s="64">
        <f t="shared" si="2"/>
        <v>0</v>
      </c>
      <c r="K22" s="64">
        <f t="shared" si="2"/>
        <v>0</v>
      </c>
      <c r="L22" s="64">
        <f>SUM(L20:L21)</f>
        <v>0</v>
      </c>
      <c r="M22" s="64"/>
      <c r="N22" s="64">
        <f>SUM(C22:F22)</f>
        <v>50300</v>
      </c>
      <c r="O22" s="64">
        <f>G22</f>
        <v>300</v>
      </c>
      <c r="P22" s="64">
        <f>H22+I22+J22+K22+L22</f>
        <v>50000</v>
      </c>
      <c r="Q22" s="1" t="b">
        <f>N22=(O22+P22)</f>
        <v>1</v>
      </c>
    </row>
    <row r="23" spans="1:17" ht="30" x14ac:dyDescent="0.25">
      <c r="A23" s="3">
        <v>4</v>
      </c>
      <c r="B23" s="2" t="s">
        <v>45</v>
      </c>
      <c r="C23" s="63">
        <v>7500</v>
      </c>
      <c r="D23" s="63"/>
      <c r="E23" s="63"/>
      <c r="F23" s="63"/>
      <c r="G23" s="63"/>
      <c r="H23" s="63"/>
      <c r="I23" s="63"/>
      <c r="J23" s="63">
        <v>7500</v>
      </c>
      <c r="K23" s="63"/>
      <c r="L23" s="63"/>
      <c r="M23" s="12"/>
      <c r="N23" s="59"/>
      <c r="O23" s="59"/>
      <c r="P23" s="59"/>
      <c r="Q23" s="34"/>
    </row>
    <row r="24" spans="1:17" x14ac:dyDescent="0.25">
      <c r="A24" s="3"/>
      <c r="B24" s="11" t="s">
        <v>16</v>
      </c>
      <c r="C24" s="64">
        <f>SUM(C22:C23)</f>
        <v>34500</v>
      </c>
      <c r="D24" s="64">
        <f t="shared" ref="D24:L24" si="3">SUM(D22:D23)</f>
        <v>0</v>
      </c>
      <c r="E24" s="64">
        <f t="shared" si="3"/>
        <v>300</v>
      </c>
      <c r="F24" s="64">
        <f t="shared" si="3"/>
        <v>23000</v>
      </c>
      <c r="G24" s="64">
        <f t="shared" si="3"/>
        <v>300</v>
      </c>
      <c r="H24" s="64">
        <f t="shared" si="3"/>
        <v>50000</v>
      </c>
      <c r="I24" s="64">
        <f t="shared" si="3"/>
        <v>0</v>
      </c>
      <c r="J24" s="64">
        <f t="shared" si="3"/>
        <v>7500</v>
      </c>
      <c r="K24" s="64">
        <f t="shared" si="3"/>
        <v>0</v>
      </c>
      <c r="L24" s="64">
        <f t="shared" si="3"/>
        <v>0</v>
      </c>
      <c r="M24" s="64"/>
      <c r="N24" s="64">
        <f>SUM(C24:F24)</f>
        <v>57800</v>
      </c>
      <c r="O24" s="64">
        <f>G24</f>
        <v>300</v>
      </c>
      <c r="P24" s="64">
        <f>H24+I24+J24+K24+L24</f>
        <v>57500</v>
      </c>
      <c r="Q24" s="1" t="b">
        <f>N24=(O24+P24)</f>
        <v>1</v>
      </c>
    </row>
    <row r="25" spans="1:17" ht="30" x14ac:dyDescent="0.25">
      <c r="A25" s="3">
        <v>5</v>
      </c>
      <c r="B25" s="2" t="s">
        <v>52</v>
      </c>
      <c r="C25" s="63"/>
      <c r="D25" s="63">
        <v>2000</v>
      </c>
      <c r="E25" s="63"/>
      <c r="F25" s="63"/>
      <c r="G25" s="63"/>
      <c r="H25" s="63"/>
      <c r="I25" s="63"/>
      <c r="J25" s="63">
        <v>2000</v>
      </c>
      <c r="K25" s="63"/>
      <c r="L25" s="63"/>
      <c r="M25" s="12"/>
      <c r="N25" s="59"/>
      <c r="O25" s="59"/>
      <c r="P25" s="59"/>
      <c r="Q25" s="34"/>
    </row>
    <row r="26" spans="1:17" x14ac:dyDescent="0.25">
      <c r="A26" s="3"/>
      <c r="B26" s="11" t="s">
        <v>16</v>
      </c>
      <c r="C26" s="64">
        <f>SUM(C24:C25)</f>
        <v>34500</v>
      </c>
      <c r="D26" s="64">
        <f t="shared" ref="D26:L26" si="4">SUM(D24:D25)</f>
        <v>2000</v>
      </c>
      <c r="E26" s="64">
        <f t="shared" si="4"/>
        <v>300</v>
      </c>
      <c r="F26" s="64">
        <f t="shared" si="4"/>
        <v>23000</v>
      </c>
      <c r="G26" s="64">
        <f t="shared" si="4"/>
        <v>300</v>
      </c>
      <c r="H26" s="64">
        <f t="shared" si="4"/>
        <v>50000</v>
      </c>
      <c r="I26" s="64">
        <f t="shared" si="4"/>
        <v>0</v>
      </c>
      <c r="J26" s="64">
        <f t="shared" si="4"/>
        <v>9500</v>
      </c>
      <c r="K26" s="64">
        <f t="shared" si="4"/>
        <v>0</v>
      </c>
      <c r="L26" s="64">
        <f t="shared" si="4"/>
        <v>0</v>
      </c>
      <c r="M26" s="64"/>
      <c r="N26" s="64">
        <f>SUM(C26:F26)</f>
        <v>59800</v>
      </c>
      <c r="O26" s="64">
        <f>G26</f>
        <v>300</v>
      </c>
      <c r="P26" s="64">
        <f>H26+I26+J26+K26+L26</f>
        <v>59500</v>
      </c>
      <c r="Q26" s="1" t="b">
        <f>N26=(O26+P26)</f>
        <v>1</v>
      </c>
    </row>
    <row r="27" spans="1:17" ht="45" x14ac:dyDescent="0.25">
      <c r="A27" s="3">
        <v>6</v>
      </c>
      <c r="B27" s="2" t="s">
        <v>53</v>
      </c>
      <c r="C27" s="63">
        <v>-2600</v>
      </c>
      <c r="D27" s="63"/>
      <c r="E27" s="63"/>
      <c r="F27" s="63"/>
      <c r="G27" s="63"/>
      <c r="H27" s="63"/>
      <c r="I27" s="63"/>
      <c r="J27" s="63"/>
      <c r="K27" s="63">
        <v>-1500</v>
      </c>
      <c r="L27" s="63">
        <v>-1100</v>
      </c>
      <c r="M27" s="12"/>
      <c r="N27" s="59"/>
      <c r="O27" s="59"/>
      <c r="P27" s="59"/>
      <c r="Q27" s="34"/>
    </row>
    <row r="28" spans="1:17" x14ac:dyDescent="0.25">
      <c r="A28" s="3"/>
      <c r="B28" s="11" t="s">
        <v>16</v>
      </c>
      <c r="C28" s="64">
        <f>SUM(C26:C27)</f>
        <v>31900</v>
      </c>
      <c r="D28" s="64">
        <f t="shared" ref="D28:L28" si="5">SUM(D26:D27)</f>
        <v>2000</v>
      </c>
      <c r="E28" s="64">
        <f t="shared" si="5"/>
        <v>300</v>
      </c>
      <c r="F28" s="64">
        <f t="shared" si="5"/>
        <v>23000</v>
      </c>
      <c r="G28" s="64">
        <f t="shared" si="5"/>
        <v>300</v>
      </c>
      <c r="H28" s="64">
        <f t="shared" si="5"/>
        <v>50000</v>
      </c>
      <c r="I28" s="64">
        <f t="shared" si="5"/>
        <v>0</v>
      </c>
      <c r="J28" s="64">
        <f t="shared" si="5"/>
        <v>9500</v>
      </c>
      <c r="K28" s="64">
        <f t="shared" si="5"/>
        <v>-1500</v>
      </c>
      <c r="L28" s="64">
        <f t="shared" si="5"/>
        <v>-1100</v>
      </c>
      <c r="M28" s="64"/>
      <c r="N28" s="64">
        <f>SUM(C28:F28)</f>
        <v>57200</v>
      </c>
      <c r="O28" s="64">
        <f>G28</f>
        <v>300</v>
      </c>
      <c r="P28" s="64">
        <f>H28+I28+J28+K28+L28</f>
        <v>56900</v>
      </c>
      <c r="Q28" s="1" t="b">
        <f>N28=(O28+P28)</f>
        <v>1</v>
      </c>
    </row>
    <row r="29" spans="1:17" ht="30" x14ac:dyDescent="0.25">
      <c r="A29" s="3">
        <v>7</v>
      </c>
      <c r="B29" s="2" t="s">
        <v>46</v>
      </c>
      <c r="C29" s="63">
        <v>-250</v>
      </c>
      <c r="D29" s="63"/>
      <c r="E29" s="63"/>
      <c r="F29" s="63"/>
      <c r="G29" s="63">
        <v>-250</v>
      </c>
      <c r="H29" s="63"/>
      <c r="I29" s="63"/>
      <c r="J29" s="63"/>
      <c r="K29" s="63"/>
      <c r="L29" s="63"/>
      <c r="M29" s="12"/>
      <c r="N29" s="59"/>
      <c r="O29" s="59"/>
      <c r="P29" s="59"/>
      <c r="Q29" s="34"/>
    </row>
    <row r="30" spans="1:17" x14ac:dyDescent="0.25">
      <c r="A30" s="3"/>
      <c r="B30" s="11" t="s">
        <v>16</v>
      </c>
      <c r="C30" s="64">
        <f>SUM(C28:C29)</f>
        <v>31650</v>
      </c>
      <c r="D30" s="64">
        <f t="shared" ref="D30:L30" si="6">SUM(D28:D29)</f>
        <v>2000</v>
      </c>
      <c r="E30" s="64">
        <f t="shared" si="6"/>
        <v>300</v>
      </c>
      <c r="F30" s="64">
        <f t="shared" si="6"/>
        <v>23000</v>
      </c>
      <c r="G30" s="64">
        <f t="shared" si="6"/>
        <v>50</v>
      </c>
      <c r="H30" s="64">
        <f t="shared" si="6"/>
        <v>50000</v>
      </c>
      <c r="I30" s="64">
        <f t="shared" si="6"/>
        <v>0</v>
      </c>
      <c r="J30" s="64">
        <f t="shared" si="6"/>
        <v>9500</v>
      </c>
      <c r="K30" s="64">
        <f t="shared" si="6"/>
        <v>-1500</v>
      </c>
      <c r="L30" s="64">
        <f t="shared" si="6"/>
        <v>-1100</v>
      </c>
      <c r="M30" s="64"/>
      <c r="N30" s="64">
        <f>SUM(C30:F30)</f>
        <v>56950</v>
      </c>
      <c r="O30" s="64">
        <f>G30</f>
        <v>50</v>
      </c>
      <c r="P30" s="64">
        <f>H30+I30+J30+K30+L30</f>
        <v>56900</v>
      </c>
      <c r="Q30" s="1" t="b">
        <f>N30=(O30+P30)</f>
        <v>1</v>
      </c>
    </row>
    <row r="31" spans="1:17" ht="30" x14ac:dyDescent="0.25">
      <c r="A31" s="3">
        <v>8</v>
      </c>
      <c r="B31" s="2" t="s">
        <v>54</v>
      </c>
      <c r="C31" s="63">
        <v>1600</v>
      </c>
      <c r="D31" s="63">
        <v>-1600</v>
      </c>
      <c r="E31" s="63"/>
      <c r="F31" s="63"/>
      <c r="G31" s="63"/>
      <c r="H31" s="63"/>
      <c r="I31" s="63"/>
      <c r="J31" s="63"/>
      <c r="K31" s="63"/>
      <c r="L31" s="63"/>
      <c r="M31" s="12"/>
      <c r="N31" s="59"/>
      <c r="O31" s="59"/>
      <c r="P31" s="59"/>
      <c r="Q31" s="34"/>
    </row>
    <row r="32" spans="1:17" x14ac:dyDescent="0.25">
      <c r="A32" s="3"/>
      <c r="B32" s="11" t="s">
        <v>16</v>
      </c>
      <c r="C32" s="64">
        <f>SUM(C30:C31)</f>
        <v>33250</v>
      </c>
      <c r="D32" s="64">
        <f t="shared" ref="D32:L32" si="7">SUM(D30:D31)</f>
        <v>400</v>
      </c>
      <c r="E32" s="64">
        <f t="shared" si="7"/>
        <v>300</v>
      </c>
      <c r="F32" s="64">
        <f t="shared" si="7"/>
        <v>23000</v>
      </c>
      <c r="G32" s="64">
        <f t="shared" si="7"/>
        <v>50</v>
      </c>
      <c r="H32" s="64">
        <f t="shared" si="7"/>
        <v>50000</v>
      </c>
      <c r="I32" s="64">
        <f t="shared" si="7"/>
        <v>0</v>
      </c>
      <c r="J32" s="64">
        <f t="shared" si="7"/>
        <v>9500</v>
      </c>
      <c r="K32" s="64">
        <f t="shared" si="7"/>
        <v>-1500</v>
      </c>
      <c r="L32" s="64">
        <f t="shared" si="7"/>
        <v>-1100</v>
      </c>
      <c r="M32" s="64"/>
      <c r="N32" s="64">
        <f>SUM(C32:F32)</f>
        <v>56950</v>
      </c>
      <c r="O32" s="64">
        <f>G32</f>
        <v>50</v>
      </c>
      <c r="P32" s="64">
        <f>H32+I32+J32+K32+L32</f>
        <v>56900</v>
      </c>
      <c r="Q32" s="1" t="b">
        <f>N32=(O32+P32)</f>
        <v>1</v>
      </c>
    </row>
    <row r="33" spans="1:17" x14ac:dyDescent="0.25">
      <c r="A33" s="3">
        <v>9</v>
      </c>
      <c r="B33" s="2" t="s">
        <v>55</v>
      </c>
      <c r="C33" s="63">
        <v>-4000</v>
      </c>
      <c r="D33" s="63"/>
      <c r="E33" s="63"/>
      <c r="F33" s="63"/>
      <c r="G33" s="63"/>
      <c r="H33" s="63"/>
      <c r="I33" s="63">
        <v>-4000</v>
      </c>
      <c r="J33" s="63"/>
      <c r="K33" s="63"/>
      <c r="L33" s="63"/>
      <c r="M33" s="12"/>
      <c r="N33" s="59"/>
      <c r="O33" s="59"/>
      <c r="P33" s="59"/>
      <c r="Q33" s="34"/>
    </row>
    <row r="34" spans="1:17" x14ac:dyDescent="0.25">
      <c r="A34" s="3"/>
      <c r="B34" s="11" t="s">
        <v>16</v>
      </c>
      <c r="C34" s="64">
        <f>SUM(C32:C33)</f>
        <v>29250</v>
      </c>
      <c r="D34" s="64">
        <f t="shared" ref="D34:L34" si="8">SUM(D32:D33)</f>
        <v>400</v>
      </c>
      <c r="E34" s="64">
        <f t="shared" si="8"/>
        <v>300</v>
      </c>
      <c r="F34" s="64">
        <f t="shared" si="8"/>
        <v>23000</v>
      </c>
      <c r="G34" s="64">
        <f t="shared" si="8"/>
        <v>50</v>
      </c>
      <c r="H34" s="64">
        <f t="shared" si="8"/>
        <v>50000</v>
      </c>
      <c r="I34" s="64">
        <f t="shared" si="8"/>
        <v>-4000</v>
      </c>
      <c r="J34" s="64">
        <f t="shared" si="8"/>
        <v>9500</v>
      </c>
      <c r="K34" s="64">
        <f t="shared" si="8"/>
        <v>-1500</v>
      </c>
      <c r="L34" s="64">
        <f t="shared" si="8"/>
        <v>-1100</v>
      </c>
      <c r="M34" s="64"/>
      <c r="N34" s="64">
        <f>SUM(C34:F34)</f>
        <v>52950</v>
      </c>
      <c r="O34" s="64">
        <f>G34</f>
        <v>50</v>
      </c>
      <c r="P34" s="64">
        <f>H34+I34+J34+K34+L34</f>
        <v>52900</v>
      </c>
      <c r="Q34" s="1" t="b">
        <f>N34=(O34+P34)</f>
        <v>1</v>
      </c>
    </row>
  </sheetData>
  <mergeCells count="7">
    <mergeCell ref="I15:L15"/>
    <mergeCell ref="B5:L5"/>
    <mergeCell ref="B9:P9"/>
    <mergeCell ref="B11:P11"/>
    <mergeCell ref="B12:P12"/>
    <mergeCell ref="C14:F14"/>
    <mergeCell ref="H14:L14"/>
  </mergeCells>
  <pageMargins left="0.25" right="0.25" top="0.75" bottom="0.75" header="0.3" footer="0.3"/>
  <pageSetup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"/>
  <sheetViews>
    <sheetView workbookViewId="0">
      <selection activeCell="D9" sqref="D9"/>
    </sheetView>
  </sheetViews>
  <sheetFormatPr defaultRowHeight="15" x14ac:dyDescent="0.25"/>
  <cols>
    <col min="1" max="1" width="18.42578125" customWidth="1"/>
    <col min="2" max="2" width="20.140625" customWidth="1"/>
    <col min="4" max="5" width="10.140625" customWidth="1"/>
  </cols>
  <sheetData>
    <row r="1" spans="2:5" x14ac:dyDescent="0.25">
      <c r="B1" s="115" t="s">
        <v>72</v>
      </c>
      <c r="C1" s="116"/>
      <c r="D1" s="116"/>
      <c r="E1" s="117"/>
    </row>
    <row r="2" spans="2:5" x14ac:dyDescent="0.25">
      <c r="B2" s="118" t="s">
        <v>21</v>
      </c>
      <c r="C2" s="118"/>
      <c r="D2" s="118"/>
      <c r="E2" s="118"/>
    </row>
    <row r="3" spans="2:5" x14ac:dyDescent="0.25">
      <c r="B3" s="115" t="s">
        <v>57</v>
      </c>
      <c r="C3" s="116"/>
      <c r="D3" s="116"/>
      <c r="E3" s="117"/>
    </row>
    <row r="5" spans="2:5" x14ac:dyDescent="0.25">
      <c r="B5" t="s">
        <v>22</v>
      </c>
    </row>
    <row r="6" spans="2:5" x14ac:dyDescent="0.25">
      <c r="B6" s="65" t="s">
        <v>12</v>
      </c>
      <c r="E6" s="37">
        <f>'Transaction Analysis Solution'!J34</f>
        <v>9500</v>
      </c>
    </row>
    <row r="8" spans="2:5" x14ac:dyDescent="0.25">
      <c r="B8" t="s">
        <v>23</v>
      </c>
    </row>
    <row r="9" spans="2:5" x14ac:dyDescent="0.25">
      <c r="B9" s="65" t="s">
        <v>13</v>
      </c>
      <c r="D9" s="37">
        <f>-'Transaction Analysis Solution'!K34</f>
        <v>1500</v>
      </c>
    </row>
    <row r="10" spans="2:5" x14ac:dyDescent="0.25">
      <c r="B10" s="65" t="s">
        <v>14</v>
      </c>
      <c r="D10" s="38">
        <f>-'Transaction Analysis Solution'!L34</f>
        <v>1100</v>
      </c>
    </row>
    <row r="11" spans="2:5" x14ac:dyDescent="0.25">
      <c r="B11" s="16" t="s">
        <v>24</v>
      </c>
      <c r="E11" s="12">
        <f>SUM(D9:D10)</f>
        <v>2600</v>
      </c>
    </row>
    <row r="12" spans="2:5" ht="15.75" thickBot="1" x14ac:dyDescent="0.3">
      <c r="B12" s="66" t="s">
        <v>25</v>
      </c>
      <c r="E12" s="89">
        <f>E6-E11</f>
        <v>6900</v>
      </c>
    </row>
    <row r="13" spans="2:5" ht="15.75" thickTop="1" x14ac:dyDescent="0.25"/>
  </sheetData>
  <mergeCells count="3">
    <mergeCell ref="B1:E1"/>
    <mergeCell ref="B2:E2"/>
    <mergeCell ref="B3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workbookViewId="0">
      <selection activeCell="E8" sqref="E8"/>
    </sheetView>
  </sheetViews>
  <sheetFormatPr defaultRowHeight="15" x14ac:dyDescent="0.25"/>
  <cols>
    <col min="1" max="1" width="18.42578125" customWidth="1"/>
    <col min="2" max="2" width="35" customWidth="1"/>
    <col min="4" max="5" width="10.140625" bestFit="1" customWidth="1"/>
  </cols>
  <sheetData>
    <row r="1" spans="2:5" x14ac:dyDescent="0.25">
      <c r="B1" s="115" t="s">
        <v>72</v>
      </c>
      <c r="C1" s="116"/>
      <c r="D1" s="116"/>
      <c r="E1" s="117"/>
    </row>
    <row r="2" spans="2:5" x14ac:dyDescent="0.25">
      <c r="B2" s="118" t="s">
        <v>26</v>
      </c>
      <c r="C2" s="118"/>
      <c r="D2" s="118"/>
      <c r="E2" s="118"/>
    </row>
    <row r="3" spans="2:5" x14ac:dyDescent="0.25">
      <c r="B3" s="115" t="s">
        <v>57</v>
      </c>
      <c r="C3" s="116"/>
      <c r="D3" s="116"/>
      <c r="E3" s="117"/>
    </row>
    <row r="5" spans="2:5" x14ac:dyDescent="0.25">
      <c r="B5" s="66" t="s">
        <v>58</v>
      </c>
      <c r="E5" s="19">
        <v>0</v>
      </c>
    </row>
    <row r="6" spans="2:5" x14ac:dyDescent="0.25">
      <c r="B6" s="67" t="s">
        <v>27</v>
      </c>
      <c r="E6" s="38">
        <f>'Income Statement Solution'!E12</f>
        <v>6900</v>
      </c>
    </row>
    <row r="7" spans="2:5" x14ac:dyDescent="0.25">
      <c r="E7" s="18">
        <f>SUM(E5:E6)</f>
        <v>6900</v>
      </c>
    </row>
    <row r="8" spans="2:5" x14ac:dyDescent="0.25">
      <c r="B8" s="66" t="s">
        <v>11</v>
      </c>
      <c r="E8" s="38">
        <f>'Transaction Analysis Solution'!I34</f>
        <v>-4000</v>
      </c>
    </row>
    <row r="9" spans="2:5" ht="15.75" thickBot="1" x14ac:dyDescent="0.3">
      <c r="B9" s="66" t="s">
        <v>59</v>
      </c>
      <c r="D9" s="14"/>
      <c r="E9" s="89">
        <f>E7+E8</f>
        <v>2900</v>
      </c>
    </row>
    <row r="10" spans="2:5" ht="15.75" thickTop="1" x14ac:dyDescent="0.25">
      <c r="B10" s="15"/>
      <c r="D10" s="12"/>
    </row>
    <row r="11" spans="2:5" x14ac:dyDescent="0.25">
      <c r="B11" s="16"/>
      <c r="E11" s="12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/>
  </sheetViews>
  <sheetFormatPr defaultRowHeight="15" x14ac:dyDescent="0.25"/>
  <cols>
    <col min="1" max="1" width="18.42578125" customWidth="1"/>
    <col min="2" max="2" width="35.28515625" customWidth="1"/>
    <col min="4" max="4" width="10.140625" bestFit="1" customWidth="1"/>
  </cols>
  <sheetData>
    <row r="1" spans="2:6" x14ac:dyDescent="0.25">
      <c r="B1" s="120" t="s">
        <v>72</v>
      </c>
      <c r="C1" s="121"/>
      <c r="D1" s="121"/>
      <c r="E1" s="121"/>
    </row>
    <row r="2" spans="2:6" x14ac:dyDescent="0.25">
      <c r="B2" s="118" t="s">
        <v>31</v>
      </c>
      <c r="C2" s="118"/>
      <c r="D2" s="118"/>
      <c r="E2" s="118"/>
    </row>
    <row r="3" spans="2:6" x14ac:dyDescent="0.25">
      <c r="B3" s="122" t="s">
        <v>60</v>
      </c>
      <c r="C3" s="123"/>
      <c r="D3" s="123"/>
      <c r="E3" s="123"/>
    </row>
    <row r="5" spans="2:6" x14ac:dyDescent="0.25">
      <c r="B5" s="119" t="s">
        <v>1</v>
      </c>
      <c r="C5" s="119"/>
      <c r="D5" s="119"/>
      <c r="E5" s="119"/>
    </row>
    <row r="6" spans="2:6" x14ac:dyDescent="0.25">
      <c r="B6" s="67" t="s">
        <v>2</v>
      </c>
      <c r="E6" s="37">
        <f>'Transaction Analysis Solution'!C34</f>
        <v>29250</v>
      </c>
    </row>
    <row r="7" spans="2:6" x14ac:dyDescent="0.25">
      <c r="B7" s="67" t="s">
        <v>3</v>
      </c>
      <c r="E7" s="38">
        <f>'Transaction Analysis Solution'!D34</f>
        <v>400</v>
      </c>
    </row>
    <row r="8" spans="2:6" x14ac:dyDescent="0.25">
      <c r="B8" s="67" t="s">
        <v>4</v>
      </c>
      <c r="E8" s="38">
        <f>'Transaction Analysis Solution'!E34</f>
        <v>300</v>
      </c>
    </row>
    <row r="9" spans="2:6" x14ac:dyDescent="0.25">
      <c r="B9" s="67" t="s">
        <v>5</v>
      </c>
      <c r="E9" s="38">
        <f>'Transaction Analysis Solution'!F34</f>
        <v>23000</v>
      </c>
    </row>
    <row r="10" spans="2:6" ht="15.75" thickBot="1" x14ac:dyDescent="0.3">
      <c r="B10" t="s">
        <v>17</v>
      </c>
      <c r="E10" s="90">
        <f>SUM(E6:E9)</f>
        <v>52950</v>
      </c>
    </row>
    <row r="11" spans="2:6" ht="15.75" thickTop="1" x14ac:dyDescent="0.25"/>
    <row r="12" spans="2:6" x14ac:dyDescent="0.25">
      <c r="B12" s="119" t="s">
        <v>6</v>
      </c>
      <c r="C12" s="119"/>
      <c r="D12" s="119"/>
      <c r="E12" s="119"/>
      <c r="F12" s="12"/>
    </row>
    <row r="13" spans="2:6" x14ac:dyDescent="0.25">
      <c r="B13" s="66" t="s">
        <v>7</v>
      </c>
      <c r="E13" s="37">
        <f>'Transaction Analysis Solution'!G34</f>
        <v>50</v>
      </c>
      <c r="F13" s="12"/>
    </row>
    <row r="14" spans="2:6" x14ac:dyDescent="0.25">
      <c r="F14" s="12"/>
    </row>
    <row r="15" spans="2:6" x14ac:dyDescent="0.25">
      <c r="B15" s="119" t="s">
        <v>63</v>
      </c>
      <c r="C15" s="119"/>
      <c r="D15" s="119"/>
      <c r="E15" s="119"/>
    </row>
    <row r="16" spans="2:6" x14ac:dyDescent="0.25">
      <c r="B16" s="66" t="s">
        <v>15</v>
      </c>
      <c r="D16" s="37">
        <f>'Transaction Analysis Solution'!H34</f>
        <v>50000</v>
      </c>
    </row>
    <row r="17" spans="1:5" x14ac:dyDescent="0.25">
      <c r="B17" s="66" t="s">
        <v>10</v>
      </c>
      <c r="D17" s="38">
        <f>'Statement of RE Solution'!E9</f>
        <v>2900</v>
      </c>
    </row>
    <row r="18" spans="1:5" x14ac:dyDescent="0.25">
      <c r="B18" t="s">
        <v>28</v>
      </c>
      <c r="E18" s="92">
        <f>SUM(D16:D17)</f>
        <v>52900</v>
      </c>
    </row>
    <row r="19" spans="1:5" ht="15.75" thickBot="1" x14ac:dyDescent="0.3">
      <c r="B19" t="s">
        <v>29</v>
      </c>
      <c r="E19" s="91">
        <f>E13+E18</f>
        <v>52950</v>
      </c>
    </row>
    <row r="20" spans="1:5" ht="15.75" thickTop="1" x14ac:dyDescent="0.25"/>
    <row r="22" spans="1:5" x14ac:dyDescent="0.25">
      <c r="A22" s="4"/>
      <c r="B22" s="4"/>
      <c r="C22" s="4"/>
      <c r="D22" s="4"/>
      <c r="E22" s="4"/>
    </row>
    <row r="23" spans="1:5" x14ac:dyDescent="0.25">
      <c r="A23" s="4"/>
      <c r="B23" s="4"/>
      <c r="C23" s="4"/>
      <c r="D23" s="4"/>
      <c r="E23" s="4"/>
    </row>
    <row r="24" spans="1:5" x14ac:dyDescent="0.25">
      <c r="A24" s="4"/>
      <c r="B24" s="20"/>
      <c r="C24" s="4"/>
      <c r="D24" s="4"/>
      <c r="E24" s="4"/>
    </row>
    <row r="25" spans="1:5" x14ac:dyDescent="0.25">
      <c r="A25" s="4"/>
      <c r="B25" s="20"/>
      <c r="C25" s="4"/>
      <c r="D25" s="4"/>
      <c r="E25" s="4"/>
    </row>
    <row r="26" spans="1:5" x14ac:dyDescent="0.25">
      <c r="A26" s="4"/>
      <c r="B26" s="22"/>
      <c r="C26" s="4"/>
      <c r="D26" s="13"/>
      <c r="E26" s="4"/>
    </row>
    <row r="27" spans="1:5" x14ac:dyDescent="0.25">
      <c r="A27" s="4"/>
      <c r="B27" s="4"/>
      <c r="C27" s="4"/>
      <c r="D27" s="21"/>
      <c r="E27" s="4"/>
    </row>
    <row r="28" spans="1:5" x14ac:dyDescent="0.25">
      <c r="A28" s="4"/>
      <c r="B28" s="4"/>
      <c r="C28" s="4"/>
      <c r="D28" s="4"/>
      <c r="E28" s="4"/>
    </row>
    <row r="29" spans="1:5" x14ac:dyDescent="0.25">
      <c r="A29" s="4"/>
      <c r="B29" s="4"/>
      <c r="C29" s="4"/>
      <c r="D29" s="4"/>
      <c r="E29" s="4"/>
    </row>
  </sheetData>
  <mergeCells count="6">
    <mergeCell ref="B15:E15"/>
    <mergeCell ref="B1:E1"/>
    <mergeCell ref="B2:E2"/>
    <mergeCell ref="B3:E3"/>
    <mergeCell ref="B5:E5"/>
    <mergeCell ref="B12:E1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F15" sqref="F15"/>
    </sheetView>
  </sheetViews>
  <sheetFormatPr defaultRowHeight="15" x14ac:dyDescent="0.25"/>
  <cols>
    <col min="1" max="1" width="12.5703125" customWidth="1"/>
    <col min="2" max="2" width="42.42578125" customWidth="1"/>
    <col min="4" max="4" width="10.140625" bestFit="1" customWidth="1"/>
    <col min="5" max="5" width="10.7109375" bestFit="1" customWidth="1"/>
    <col min="6" max="6" width="10.140625" bestFit="1" customWidth="1"/>
  </cols>
  <sheetData>
    <row r="1" spans="2:6" x14ac:dyDescent="0.25">
      <c r="B1" s="115" t="s">
        <v>47</v>
      </c>
      <c r="C1" s="116"/>
      <c r="D1" s="116"/>
      <c r="E1" s="116"/>
      <c r="F1" s="117"/>
    </row>
    <row r="2" spans="2:6" x14ac:dyDescent="0.25">
      <c r="B2" s="118" t="s">
        <v>30</v>
      </c>
      <c r="C2" s="118"/>
      <c r="D2" s="118"/>
      <c r="E2" s="118"/>
      <c r="F2" s="118"/>
    </row>
    <row r="3" spans="2:6" x14ac:dyDescent="0.25">
      <c r="B3" s="115" t="s">
        <v>57</v>
      </c>
      <c r="C3" s="116"/>
      <c r="D3" s="116"/>
      <c r="E3" s="116"/>
      <c r="F3" s="117"/>
    </row>
    <row r="4" spans="2:6" x14ac:dyDescent="0.25">
      <c r="B4" s="17"/>
      <c r="C4" s="17"/>
      <c r="D4" s="17"/>
      <c r="E4" s="17"/>
      <c r="F4" s="17"/>
    </row>
    <row r="5" spans="2:6" x14ac:dyDescent="0.25">
      <c r="B5" s="27" t="s">
        <v>32</v>
      </c>
      <c r="C5" s="27"/>
      <c r="D5" s="27"/>
      <c r="E5" s="27"/>
    </row>
    <row r="6" spans="2:6" x14ac:dyDescent="0.25">
      <c r="B6" s="27" t="s">
        <v>33</v>
      </c>
      <c r="C6" s="27"/>
      <c r="D6" s="27"/>
      <c r="E6" s="28"/>
      <c r="F6" s="17"/>
    </row>
    <row r="7" spans="2:6" x14ac:dyDescent="0.25">
      <c r="B7" s="68" t="s">
        <v>34</v>
      </c>
      <c r="C7" s="27"/>
      <c r="D7" s="27"/>
      <c r="E7" s="29"/>
      <c r="F7" s="39">
        <f>'Transaction Analysis Solution'!C23+'Transaction Analysis Solution'!C31</f>
        <v>9100</v>
      </c>
    </row>
    <row r="8" spans="2:6" x14ac:dyDescent="0.25">
      <c r="B8" s="27" t="s">
        <v>35</v>
      </c>
      <c r="C8" s="27"/>
      <c r="D8" s="27"/>
      <c r="E8" s="29"/>
      <c r="F8" s="17"/>
    </row>
    <row r="9" spans="2:6" x14ac:dyDescent="0.25">
      <c r="B9" s="68" t="s">
        <v>74</v>
      </c>
      <c r="C9" s="27"/>
      <c r="E9" s="39">
        <f>'Transaction Analysis Solution'!K27 + 'Transaction Analysis Solution'!C29</f>
        <v>-1750</v>
      </c>
      <c r="F9" s="17"/>
    </row>
    <row r="10" spans="2:6" x14ac:dyDescent="0.25">
      <c r="B10" s="68" t="s">
        <v>75</v>
      </c>
      <c r="C10" s="27"/>
      <c r="E10" s="40">
        <f>'Transaction Analysis Solution'!L27</f>
        <v>-1100</v>
      </c>
      <c r="F10" s="31">
        <f>SUM(E9:E10)</f>
        <v>-2850</v>
      </c>
    </row>
    <row r="11" spans="2:6" x14ac:dyDescent="0.25">
      <c r="B11" s="26" t="s">
        <v>36</v>
      </c>
      <c r="C11" s="27"/>
      <c r="D11" s="27"/>
      <c r="E11" s="27"/>
      <c r="F11" s="30">
        <f>F7+F10</f>
        <v>6250</v>
      </c>
    </row>
    <row r="12" spans="2:6" x14ac:dyDescent="0.25">
      <c r="B12" s="27"/>
      <c r="C12" s="27"/>
      <c r="D12" s="27"/>
      <c r="E12" s="28"/>
      <c r="F12" s="17"/>
    </row>
    <row r="13" spans="2:6" x14ac:dyDescent="0.25">
      <c r="B13" s="27" t="s">
        <v>37</v>
      </c>
      <c r="C13" s="27"/>
      <c r="D13" s="27"/>
      <c r="E13" s="27"/>
      <c r="F13" s="17"/>
    </row>
    <row r="14" spans="2:6" x14ac:dyDescent="0.25">
      <c r="B14" s="68" t="s">
        <v>38</v>
      </c>
      <c r="C14" s="27"/>
      <c r="D14" s="27"/>
      <c r="E14" s="40">
        <f>-'Transaction Analysis Solution'!F19</f>
        <v>-23000</v>
      </c>
      <c r="F14" s="17"/>
    </row>
    <row r="15" spans="2:6" x14ac:dyDescent="0.25">
      <c r="B15" s="26" t="s">
        <v>39</v>
      </c>
      <c r="C15" s="27"/>
      <c r="D15" s="27"/>
      <c r="E15" s="27"/>
      <c r="F15" s="32">
        <f>E14</f>
        <v>-23000</v>
      </c>
    </row>
    <row r="16" spans="2:6" x14ac:dyDescent="0.25">
      <c r="B16" s="27"/>
      <c r="C16" s="27"/>
      <c r="D16" s="27"/>
      <c r="E16" s="27"/>
      <c r="F16" s="17"/>
    </row>
    <row r="17" spans="1:8" x14ac:dyDescent="0.25">
      <c r="B17" s="27" t="s">
        <v>40</v>
      </c>
      <c r="C17" s="27"/>
      <c r="D17" s="27"/>
      <c r="E17" s="27"/>
      <c r="F17" s="17"/>
    </row>
    <row r="18" spans="1:8" x14ac:dyDescent="0.25">
      <c r="B18" s="68" t="s">
        <v>41</v>
      </c>
      <c r="C18" s="27"/>
      <c r="D18" s="27"/>
      <c r="E18" s="41">
        <f>'Transaction Analysis Solution'!H17</f>
        <v>50000</v>
      </c>
      <c r="F18" s="17"/>
    </row>
    <row r="19" spans="1:8" x14ac:dyDescent="0.25">
      <c r="B19" s="68" t="s">
        <v>42</v>
      </c>
      <c r="C19" s="23"/>
      <c r="D19" s="23"/>
      <c r="E19" s="41">
        <f>'Transaction Analysis Solution'!I33</f>
        <v>-4000</v>
      </c>
    </row>
    <row r="20" spans="1:8" x14ac:dyDescent="0.25">
      <c r="B20" s="33" t="s">
        <v>43</v>
      </c>
      <c r="C20" s="23"/>
      <c r="D20" s="23"/>
      <c r="E20" s="23"/>
      <c r="F20" s="93">
        <f>SUM(E18:E19)</f>
        <v>46000</v>
      </c>
    </row>
    <row r="21" spans="1:8" x14ac:dyDescent="0.25">
      <c r="A21" s="4"/>
      <c r="B21" s="23"/>
      <c r="C21" s="23"/>
      <c r="D21" s="23"/>
      <c r="E21" s="23"/>
      <c r="F21" s="4"/>
    </row>
    <row r="22" spans="1:8" x14ac:dyDescent="0.25">
      <c r="A22" s="4"/>
      <c r="B22" s="69" t="s">
        <v>44</v>
      </c>
      <c r="C22" s="23"/>
      <c r="D22" s="23"/>
      <c r="E22" s="23"/>
      <c r="F22" s="99">
        <f>SUM(F11:F20)</f>
        <v>29250</v>
      </c>
    </row>
    <row r="23" spans="1:8" x14ac:dyDescent="0.25">
      <c r="A23" s="4"/>
      <c r="B23" s="69" t="s">
        <v>61</v>
      </c>
      <c r="C23" s="23"/>
      <c r="D23" s="24"/>
      <c r="E23" s="23"/>
      <c r="F23" s="70">
        <v>0</v>
      </c>
    </row>
    <row r="24" spans="1:8" ht="15.75" thickBot="1" x14ac:dyDescent="0.3">
      <c r="A24" s="4"/>
      <c r="B24" s="69" t="s">
        <v>62</v>
      </c>
      <c r="C24" s="23"/>
      <c r="D24" s="25"/>
      <c r="E24" s="23"/>
      <c r="F24" s="89">
        <f>SUM(F22:F23)</f>
        <v>29250</v>
      </c>
      <c r="H24" s="82"/>
    </row>
    <row r="25" spans="1:8" ht="15.75" thickTop="1" x14ac:dyDescent="0.25">
      <c r="A25" s="4"/>
      <c r="B25" s="26"/>
      <c r="C25" s="23"/>
      <c r="D25" s="23"/>
      <c r="E25" s="25"/>
      <c r="F25" s="4"/>
    </row>
    <row r="26" spans="1:8" x14ac:dyDescent="0.25">
      <c r="A26" s="4"/>
      <c r="B26" s="23"/>
      <c r="C26" s="23"/>
      <c r="D26" s="23"/>
      <c r="E26" s="24"/>
      <c r="F26" s="4"/>
    </row>
    <row r="27" spans="1:8" x14ac:dyDescent="0.25">
      <c r="A27" s="4"/>
      <c r="B27" s="23"/>
      <c r="C27" s="23"/>
      <c r="D27" s="23"/>
      <c r="E27" s="23"/>
      <c r="F27" s="4"/>
    </row>
    <row r="28" spans="1:8" x14ac:dyDescent="0.25">
      <c r="A28" s="4"/>
      <c r="B28" s="4"/>
      <c r="C28" s="4"/>
      <c r="D28" s="4"/>
      <c r="E28" s="4"/>
      <c r="F28" s="4"/>
    </row>
  </sheetData>
  <mergeCells count="3">
    <mergeCell ref="B1:F1"/>
    <mergeCell ref="B2:F2"/>
    <mergeCell ref="B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Transaction Analysis Solution</vt:lpstr>
      <vt:lpstr>Income Statement Solution</vt:lpstr>
      <vt:lpstr>Statement of RE Solution</vt:lpstr>
      <vt:lpstr>Balance Sheet Solution</vt:lpstr>
      <vt:lpstr>Statement of Cash Flows Solutio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2016-12-31T15:21:24Z</dcterms:created>
  <dcterms:modified xsi:type="dcterms:W3CDTF">2017-03-23T13:34:58Z</dcterms:modified>
</cp:coreProperties>
</file>