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425" yWindow="8235" windowWidth="20730" windowHeight="11760" tabRatio="847"/>
  </bookViews>
  <sheets>
    <sheet name="Contents" sheetId="74" r:id="rId1"/>
    <sheet name="2-8" sheetId="50" r:id="rId2"/>
    <sheet name="2-9" sheetId="65" r:id="rId3"/>
    <sheet name="2-10" sheetId="69" r:id="rId4"/>
    <sheet name="2-11" sheetId="66" r:id="rId5"/>
    <sheet name="2-12" sheetId="67" r:id="rId6"/>
    <sheet name="2-15" sheetId="59" r:id="rId7"/>
    <sheet name="2-16" sheetId="55" r:id="rId8"/>
    <sheet name="2-28" sheetId="61" r:id="rId9"/>
    <sheet name="2-29" sheetId="62" r:id="rId10"/>
    <sheet name="2-30" sheetId="71" r:id="rId11"/>
    <sheet name="2-31" sheetId="63" r:id="rId12"/>
    <sheet name="2-32" sheetId="64" r:id="rId13"/>
    <sheet name="2-33" sheetId="51" r:id="rId14"/>
    <sheet name="2-35" sheetId="60" r:id="rId15"/>
    <sheet name="2-37" sheetId="57" r:id="rId16"/>
    <sheet name="Global Conglomerate Corporation" sheetId="75" r:id="rId17"/>
    <sheet name="Mydeco Corp." sheetId="70" r:id="rId18"/>
    <sheet name="GMCR FInancial Statements" sheetId="49" r:id="rId19"/>
    <sheet name="Problem 16 CF Statement" sheetId="54" r:id="rId20"/>
    <sheet name="Problem 37 Company" sheetId="56" r:id="rId21"/>
    <sheet name="Problem 37 Statement of CFs" sheetId="72" r:id="rId22"/>
  </sheets>
  <externalReferences>
    <externalReference r:id="rId23"/>
  </externalReferences>
  <definedNames>
    <definedName name="Compounding" localSheetId="3">'[1]5-2'!#REF!</definedName>
    <definedName name="Compounding" localSheetId="6">'[1]5-2'!#REF!</definedName>
    <definedName name="Compounding" localSheetId="8">'[1]5-2'!#REF!</definedName>
    <definedName name="Compounding" localSheetId="9">'[1]5-2'!#REF!</definedName>
    <definedName name="Compounding" localSheetId="11">'[1]5-2'!#REF!</definedName>
    <definedName name="Compounding" localSheetId="12">'[1]5-2'!#REF!</definedName>
    <definedName name="Compounding">'[1]5-2'!#REF!</definedName>
    <definedName name="fin31720_3" localSheetId="18">'GMCR FInancial Statements'!$A$3</definedName>
    <definedName name="fin31720_4" localSheetId="18">'GMCR FInancial Statements'!#REF!</definedName>
    <definedName name="fin31720_6" localSheetId="18">'GMCR FInancial Statements'!#REF!</definedName>
  </definedNames>
  <calcPr calcId="145621"/>
</workbook>
</file>

<file path=xl/calcChain.xml><?xml version="1.0" encoding="utf-8"?>
<calcChain xmlns="http://schemas.openxmlformats.org/spreadsheetml/2006/main">
  <c r="D20" i="71" l="1"/>
  <c r="D18" i="71"/>
  <c r="D14" i="71"/>
  <c r="D16" i="71" s="1"/>
  <c r="D35" i="75"/>
  <c r="D39" i="75" s="1"/>
  <c r="D41" i="75" s="1"/>
  <c r="D43" i="75" s="1"/>
  <c r="D45" i="75" s="1"/>
  <c r="C35" i="75"/>
  <c r="C39" i="75" s="1"/>
  <c r="C41" i="75" s="1"/>
  <c r="C43" i="75" s="1"/>
  <c r="C45" i="75" s="1"/>
  <c r="G23" i="75"/>
  <c r="F23" i="75"/>
  <c r="D18" i="75"/>
  <c r="C18" i="75"/>
  <c r="G17" i="75"/>
  <c r="G18" i="75" s="1"/>
  <c r="G24" i="75" s="1"/>
  <c r="F17" i="75"/>
  <c r="F18" i="75" s="1"/>
  <c r="F24" i="75" s="1"/>
  <c r="G12" i="75"/>
  <c r="F12" i="75"/>
  <c r="D12" i="75"/>
  <c r="D24" i="75" s="1"/>
  <c r="C12" i="75"/>
  <c r="C24" i="75" s="1"/>
  <c r="H10" i="67"/>
  <c r="G10" i="67"/>
  <c r="F10" i="67"/>
  <c r="E10" i="67"/>
  <c r="D10" i="67"/>
  <c r="D8" i="67"/>
  <c r="H7" i="67"/>
  <c r="G7" i="67"/>
  <c r="G9" i="67" s="1"/>
  <c r="G11" i="67" s="1"/>
  <c r="F7" i="67"/>
  <c r="E7" i="67"/>
  <c r="D7" i="67"/>
  <c r="H5" i="67"/>
  <c r="G5" i="67"/>
  <c r="F5" i="67"/>
  <c r="E5" i="67"/>
  <c r="D5" i="67"/>
  <c r="G10" i="66"/>
  <c r="F10" i="66"/>
  <c r="E10" i="66"/>
  <c r="D10" i="66"/>
  <c r="G8" i="66"/>
  <c r="F8" i="66"/>
  <c r="E8" i="66"/>
  <c r="D8" i="66"/>
  <c r="G7" i="66"/>
  <c r="F7" i="66"/>
  <c r="E7" i="66"/>
  <c r="D7" i="66"/>
  <c r="G5" i="66"/>
  <c r="F5" i="66"/>
  <c r="E5" i="66"/>
  <c r="D5" i="66"/>
  <c r="G13" i="65"/>
  <c r="F13" i="65"/>
  <c r="G12" i="65"/>
  <c r="F12" i="65"/>
  <c r="E12" i="65"/>
  <c r="D12" i="65"/>
  <c r="G10" i="65"/>
  <c r="F10" i="65"/>
  <c r="E10" i="65"/>
  <c r="D10" i="65"/>
  <c r="E13" i="65"/>
  <c r="D13" i="65"/>
  <c r="G51" i="70"/>
  <c r="D51" i="70"/>
  <c r="C51" i="70"/>
  <c r="F50" i="70"/>
  <c r="F51" i="70"/>
  <c r="E50" i="70"/>
  <c r="E51" i="70"/>
  <c r="G44" i="70"/>
  <c r="F44" i="70"/>
  <c r="E44" i="70"/>
  <c r="D44" i="70"/>
  <c r="G43" i="70"/>
  <c r="F43" i="70"/>
  <c r="E43" i="70"/>
  <c r="D43" i="70"/>
  <c r="G42" i="70"/>
  <c r="F42" i="70"/>
  <c r="E42" i="70"/>
  <c r="D42" i="70"/>
  <c r="G41" i="70"/>
  <c r="F41" i="70"/>
  <c r="E41" i="70"/>
  <c r="D41" i="70"/>
  <c r="C41" i="70"/>
  <c r="G35" i="70"/>
  <c r="F35" i="70"/>
  <c r="E35" i="70"/>
  <c r="D35" i="70"/>
  <c r="G33" i="70"/>
  <c r="F33" i="70"/>
  <c r="E33" i="70"/>
  <c r="D33" i="70"/>
  <c r="C33" i="70"/>
  <c r="C35" i="70"/>
  <c r="C37" i="70"/>
  <c r="G29" i="70"/>
  <c r="F29" i="70"/>
  <c r="G26" i="70"/>
  <c r="F26" i="70"/>
  <c r="E26" i="70"/>
  <c r="E29" i="70"/>
  <c r="D26" i="70"/>
  <c r="D29" i="70"/>
  <c r="C26" i="70"/>
  <c r="C29" i="70"/>
  <c r="C15" i="70"/>
  <c r="C17" i="70"/>
  <c r="G13" i="70"/>
  <c r="G15" i="70"/>
  <c r="G17" i="70"/>
  <c r="C13" i="70"/>
  <c r="G9" i="70"/>
  <c r="F9" i="70"/>
  <c r="F13" i="70"/>
  <c r="F15" i="70"/>
  <c r="F17" i="70"/>
  <c r="E9" i="70"/>
  <c r="E13" i="70"/>
  <c r="E15" i="70"/>
  <c r="E17" i="70"/>
  <c r="D9" i="70"/>
  <c r="D13" i="70"/>
  <c r="D15" i="70"/>
  <c r="D17" i="70"/>
  <c r="C9" i="70"/>
  <c r="H14" i="69"/>
  <c r="G14" i="69"/>
  <c r="F14" i="69"/>
  <c r="E14" i="69"/>
  <c r="D14" i="69"/>
  <c r="E9" i="67"/>
  <c r="E11" i="67" s="1"/>
  <c r="H9" i="67"/>
  <c r="F9" i="67"/>
  <c r="F11" i="67" s="1"/>
  <c r="D9" i="67"/>
  <c r="D11" i="67" s="1"/>
  <c r="D9" i="66"/>
  <c r="D11" i="66" s="1"/>
  <c r="E9" i="66"/>
  <c r="E11" i="66" s="1"/>
  <c r="F9" i="66"/>
  <c r="F11" i="66" s="1"/>
  <c r="G9" i="66"/>
  <c r="G11" i="66" s="1"/>
  <c r="E16" i="64"/>
  <c r="D16" i="64"/>
  <c r="D16" i="61"/>
  <c r="E15" i="64"/>
  <c r="D15" i="64"/>
  <c r="E18" i="63"/>
  <c r="D18" i="63"/>
  <c r="E17" i="63"/>
  <c r="D17" i="63"/>
  <c r="E16" i="63"/>
  <c r="D16" i="63"/>
  <c r="E6" i="62"/>
  <c r="E8" i="62"/>
  <c r="E10" i="62"/>
  <c r="E7" i="62"/>
  <c r="E11" i="62"/>
  <c r="D11" i="62"/>
  <c r="D10" i="62"/>
  <c r="D14" i="61"/>
  <c r="D15" i="61"/>
  <c r="D13" i="61"/>
  <c r="D15" i="60"/>
  <c r="D16" i="60"/>
  <c r="D17" i="60"/>
  <c r="D13" i="60"/>
  <c r="D12" i="60"/>
  <c r="D14" i="60"/>
  <c r="D11" i="60"/>
  <c r="D14" i="57"/>
  <c r="E18" i="51"/>
  <c r="D18" i="51"/>
  <c r="E17" i="51"/>
  <c r="D17" i="51"/>
  <c r="E22" i="55"/>
  <c r="D22" i="55"/>
  <c r="D23" i="55"/>
  <c r="D21" i="55"/>
  <c r="E19" i="55"/>
  <c r="G19" i="55"/>
  <c r="D16" i="55"/>
  <c r="E15" i="55"/>
  <c r="F15" i="55"/>
  <c r="G15" i="55"/>
  <c r="D15" i="55"/>
  <c r="D16" i="59"/>
  <c r="D15" i="59"/>
  <c r="D14" i="59"/>
  <c r="D13" i="59"/>
  <c r="D20" i="50"/>
  <c r="D17" i="50"/>
  <c r="D16" i="50"/>
  <c r="D14" i="50"/>
  <c r="D13" i="50"/>
  <c r="D12" i="50"/>
  <c r="D11" i="50"/>
  <c r="F12" i="54"/>
  <c r="G16" i="55"/>
  <c r="F17" i="54"/>
  <c r="F23" i="54"/>
  <c r="G22" i="55"/>
  <c r="E12" i="54"/>
  <c r="F16" i="55"/>
  <c r="E17" i="54"/>
  <c r="F19" i="55"/>
  <c r="E23" i="54"/>
  <c r="F22" i="55"/>
  <c r="D12" i="54"/>
  <c r="E16" i="55"/>
  <c r="D17" i="54"/>
  <c r="D23" i="54"/>
  <c r="C12" i="54"/>
  <c r="D18" i="55"/>
  <c r="C17" i="54"/>
  <c r="D19" i="55"/>
  <c r="C23" i="54"/>
  <c r="D40" i="70"/>
  <c r="D45" i="70"/>
  <c r="D52" i="70"/>
  <c r="D36" i="70"/>
  <c r="E36" i="70"/>
  <c r="F36" i="70"/>
  <c r="G36" i="70"/>
  <c r="G37" i="70"/>
  <c r="D19" i="70"/>
  <c r="E40" i="70"/>
  <c r="E45" i="70"/>
  <c r="E52" i="70"/>
  <c r="E19" i="70"/>
  <c r="F19" i="70"/>
  <c r="F40" i="70"/>
  <c r="F45" i="70"/>
  <c r="F52" i="70"/>
  <c r="G19" i="70"/>
  <c r="G40" i="70"/>
  <c r="G45" i="70"/>
  <c r="G52" i="70"/>
  <c r="F37" i="70"/>
  <c r="C40" i="70"/>
  <c r="C45" i="70"/>
  <c r="C52" i="70"/>
  <c r="C19" i="70"/>
  <c r="F23" i="55"/>
  <c r="D20" i="55"/>
  <c r="H19" i="55"/>
  <c r="G23" i="55"/>
  <c r="G18" i="55"/>
  <c r="G20" i="55"/>
  <c r="G21" i="55"/>
  <c r="H22" i="55"/>
  <c r="D25" i="54"/>
  <c r="F25" i="54"/>
  <c r="F18" i="55"/>
  <c r="F20" i="55"/>
  <c r="F21" i="55"/>
  <c r="E18" i="55"/>
  <c r="E20" i="55"/>
  <c r="E21" i="55"/>
  <c r="H21" i="55"/>
  <c r="C25" i="54"/>
  <c r="E25" i="54"/>
  <c r="E37" i="70"/>
  <c r="D37" i="70"/>
  <c r="H18" i="55"/>
  <c r="H20" i="55"/>
  <c r="E23" i="55"/>
  <c r="H23" i="55"/>
  <c r="D19" i="71" l="1"/>
  <c r="D21" i="71" s="1"/>
  <c r="D23" i="71" s="1"/>
  <c r="H11" i="67"/>
  <c r="G13" i="66"/>
  <c r="G12" i="66"/>
  <c r="E12" i="66"/>
  <c r="E13" i="66" s="1"/>
  <c r="D12" i="66"/>
  <c r="D13" i="66" s="1"/>
  <c r="F12" i="66"/>
  <c r="F13" i="66"/>
</calcChain>
</file>

<file path=xl/sharedStrings.xml><?xml version="1.0" encoding="utf-8"?>
<sst xmlns="http://schemas.openxmlformats.org/spreadsheetml/2006/main" count="929" uniqueCount="538">
  <si>
    <t>Net Income</t>
  </si>
  <si>
    <t xml:space="preserve">a. </t>
  </si>
  <si>
    <t xml:space="preserve">b. </t>
  </si>
  <si>
    <t xml:space="preserve">c. </t>
  </si>
  <si>
    <t>c.</t>
  </si>
  <si>
    <t>Total assets</t>
  </si>
  <si>
    <t>Net income</t>
  </si>
  <si>
    <t>Inventories</t>
  </si>
  <si>
    <t>Current liabilities</t>
  </si>
  <si>
    <t>Accounts payable</t>
  </si>
  <si>
    <t>Total current liabilities</t>
  </si>
  <si>
    <t>Interest expense</t>
  </si>
  <si>
    <t>a.</t>
  </si>
  <si>
    <t>b.</t>
  </si>
  <si>
    <t>Assets</t>
  </si>
  <si>
    <t>Current Assets</t>
  </si>
  <si>
    <t>Cash</t>
  </si>
  <si>
    <t>Total Current Assets</t>
  </si>
  <si>
    <t>Goodwill</t>
  </si>
  <si>
    <t>Other current liabilities</t>
  </si>
  <si>
    <t>Long-term debt</t>
  </si>
  <si>
    <t>Total Liabilities</t>
  </si>
  <si>
    <t>Market Capitalization</t>
  </si>
  <si>
    <t>Current Liabilities</t>
  </si>
  <si>
    <t>  </t>
  </si>
  <si>
    <t>ASSETS</t>
  </si>
  <si>
    <t>Current assets</t>
  </si>
  <si>
    <t>Cash and cash equivalents</t>
  </si>
  <si>
    <t>$</t>
  </si>
  <si>
    <t>Total current assets</t>
  </si>
  <si>
    <t>—  </t>
  </si>
  <si>
    <t>LIABILITIES AND SHAREHOLDERS’ EQUITY</t>
  </si>
  <si>
    <t>Deferred lease credits and other long-term liabilities</t>
  </si>
  <si>
    <t>Total liabilities</t>
  </si>
  <si>
    <t>Shareholders’ equity</t>
  </si>
  <si>
    <t>)</t>
  </si>
  <si>
    <t>Retained earnings</t>
  </si>
  <si>
    <t>Total shareholders’ equity</t>
  </si>
  <si>
    <t>Total liabilities and shareholders’ equity</t>
  </si>
  <si>
    <t>General and administrative expenses</t>
  </si>
  <si>
    <t>Income before income taxes</t>
  </si>
  <si>
    <t>Cash flows from operating activities:</t>
  </si>
  <si>
    <t>Deferred income taxes</t>
  </si>
  <si>
    <t>Other assets</t>
  </si>
  <si>
    <t>Cash flows from investing activities:</t>
  </si>
  <si>
    <t>Net cash used in investing activities</t>
  </si>
  <si>
    <t>Cash flows from financing activities:</t>
  </si>
  <si>
    <t>Cash paid for interest</t>
  </si>
  <si>
    <t>Cash paid for income taxes</t>
  </si>
  <si>
    <t>Thousand</t>
  </si>
  <si>
    <t>Revenue growth</t>
  </si>
  <si>
    <t>Diluted EPS</t>
  </si>
  <si>
    <t>Number of shares</t>
  </si>
  <si>
    <t>Which of these comparisons is more meaningful?  Explain.</t>
  </si>
  <si>
    <t>Billion</t>
  </si>
  <si>
    <t>Revenues</t>
  </si>
  <si>
    <t>Debt</t>
  </si>
  <si>
    <t>Market Capitalization-to-revenue ratio</t>
  </si>
  <si>
    <t>Enterprise value-to-revenue ratio</t>
  </si>
  <si>
    <t>Problem 2-16</t>
  </si>
  <si>
    <t>- Capital expenditure</t>
  </si>
  <si>
    <t>Depreciation</t>
  </si>
  <si>
    <t>Adjustments to net income</t>
  </si>
  <si>
    <t>Changes in accounts receivables</t>
  </si>
  <si>
    <t>Changes in liabilities</t>
  </si>
  <si>
    <t>Changes in inventories</t>
  </si>
  <si>
    <t>Changes in other operating activities</t>
  </si>
  <si>
    <t>Total Cash Flow From Operating Activities</t>
  </si>
  <si>
    <t>Capital expenditures</t>
  </si>
  <si>
    <t>Investments</t>
  </si>
  <si>
    <t>—</t>
  </si>
  <si>
    <t>Other cash flows from investing activities</t>
  </si>
  <si>
    <t>Dividends paid</t>
  </si>
  <si>
    <t>Sale purchase of stock</t>
  </si>
  <si>
    <t>Net borrowings</t>
  </si>
  <si>
    <t>Other cash flows from financing activities</t>
  </si>
  <si>
    <t>Effect of exchange rate changes</t>
  </si>
  <si>
    <t>Change in Cash and Cash Equivalents</t>
  </si>
  <si>
    <t>What fraction of the cash from operating activities was used for investment over the four quarters?</t>
  </si>
  <si>
    <t>What fraction of the cash from operating activities was used for financing activities over the four quarters?</t>
  </si>
  <si>
    <t>Cumulative earnings:</t>
  </si>
  <si>
    <t>Cumulative cash flow from operating activities:</t>
  </si>
  <si>
    <t>Cash flow from operating activities:</t>
  </si>
  <si>
    <t>Cash flow from investments:</t>
  </si>
  <si>
    <t>Cash flow from financing activities:</t>
  </si>
  <si>
    <t>CF from Ops/CF from investments:</t>
  </si>
  <si>
    <t>total</t>
  </si>
  <si>
    <t>Balance Sheet:</t>
  </si>
  <si>
    <t>Other current assets</t>
  </si>
  <si>
    <t>Property, plant, and equipment</t>
  </si>
  <si>
    <t>Total Assets</t>
  </si>
  <si>
    <t>Liabilities</t>
  </si>
  <si>
    <t>Total Current Liabilities</t>
  </si>
  <si>
    <t>Other liabilities</t>
  </si>
  <si>
    <t>Total Stockholder Equity</t>
  </si>
  <si>
    <t>d.</t>
  </si>
  <si>
    <t>Change in book value of equity:</t>
  </si>
  <si>
    <t xml:space="preserve">d. </t>
  </si>
  <si>
    <t>Find online the annual 10-K report for Green Mountain Coffee Roasters (GMCR) for its 2012 fiscal year, filed in September 2012.  Answer the following questions from the income statement.</t>
  </si>
  <si>
    <t>What were Green Mountain's revenues for 2012?  By what percentage did revenues grow from 2011?</t>
  </si>
  <si>
    <t>What was Green Mountain's operating and net profit margin in 2012?  How do they compare with its margins in 2011?</t>
  </si>
  <si>
    <t>What was Green Mountain's diluted earnings per share in 2012?  What number of shares is this EPS based on?</t>
  </si>
  <si>
    <t>Revenues in 2012</t>
  </si>
  <si>
    <t>Operating margin (2012)</t>
  </si>
  <si>
    <t>Operating margin (2011)</t>
  </si>
  <si>
    <t>Net profit margin (2012)</t>
  </si>
  <si>
    <t>Net profit margin (2011)</t>
  </si>
  <si>
    <t>Problem 2-8</t>
  </si>
  <si>
    <t>In January 2013, United Airlines (UAL) had a market capitalization of $8.0 billion, debt of $13.2 billion, and cash of $4.8 billion.  United Airlines had revenues of $37.2 billion.  Southwest Airlines (LUV) had a market capitalization of $7.6 billion, debt of $3.2 billion, cash of $3.0 billion, and revenues of $17.1 billion.</t>
  </si>
  <si>
    <t>Compare the market capitalization-to-revenue ratio (also called the price-to-sales ratio) for United Airlines and Southwest Airlines.</t>
  </si>
  <si>
    <t>Compare the enterprise value-to-revenue ratio for United Airlines and Southwest Airlines.</t>
  </si>
  <si>
    <t>UAL</t>
  </si>
  <si>
    <t>LUV</t>
  </si>
  <si>
    <t>Problem 2-33</t>
  </si>
  <si>
    <t>What were the company's cumulative earnings over these four quarters?  What were its cumulative cash flow from operating activities?</t>
  </si>
  <si>
    <t>Quarter</t>
  </si>
  <si>
    <t>Operating Activities, Cash Flows Provided By or Used In</t>
  </si>
  <si>
    <t>Investing Activities, Cash Flows Provided By or Used In</t>
  </si>
  <si>
    <t>Total Cash Flow From Investing Activities</t>
  </si>
  <si>
    <t>Financing Activities, Cash Flows Provided By or Used In</t>
  </si>
  <si>
    <t>Total Cash Flows From Financing Activities</t>
  </si>
  <si>
    <t>Problem 2-37</t>
  </si>
  <si>
    <t xml:space="preserve">    Cash and cash equivalents</t>
  </si>
  <si>
    <t xml:space="preserve">    Net receivables</t>
  </si>
  <si>
    <t xml:space="preserve">    Inventory</t>
  </si>
  <si>
    <t xml:space="preserve">    Other current assets</t>
  </si>
  <si>
    <t>Long-term investments</t>
  </si>
  <si>
    <t xml:space="preserve">    Accounts payable</t>
  </si>
  <si>
    <t xml:space="preserve">    Short/current long-term debt</t>
  </si>
  <si>
    <t xml:space="preserve">    Other current liabilities</t>
  </si>
  <si>
    <t>Total Liabilities and Stockholder Equity</t>
  </si>
  <si>
    <t>Some balance sheet information is shown below (all value in millions of dollars).</t>
  </si>
  <si>
    <t>What change in the book value of the company's equity took place at the end of 2012?</t>
  </si>
  <si>
    <t>Is the company's market-to-book ratio meaningful?  Is its book debt-equity ratio meaningful?  Explain.</t>
  </si>
  <si>
    <t>Find the company's other financial statements from that time online.  What was the cause of the change to the company's book value of equity at the end of 2012?</t>
  </si>
  <si>
    <t>Does the company's book value of equity in 2013 imply that the firm is unprofitable?  Explain.</t>
  </si>
  <si>
    <t>Green Mountain Coffee Roasters, Inc.</t>
  </si>
  <si>
    <t>Consolidated Balance Sheets</t>
  </si>
  <si>
    <t>September 29,</t>
  </si>
  <si>
    <t>September 24,</t>
  </si>
  <si>
    <t>Receivables, less uncollectible accounts and return allowances of $34,517 and $21,407 at September 29, 2012 and September 24, 2011, respectively</t>
  </si>
  <si>
    <t>Income taxes receivable</t>
  </si>
  <si>
    <t>Deferred income taxes, net</t>
  </si>
  <si>
    <t>Current assets held for sale</t>
  </si>
  <si>
    <t>Fixed assets, net</t>
  </si>
  <si>
    <t>Intangibles, net</t>
  </si>
  <si>
    <t>Long-term assets held for sale</t>
  </si>
  <si>
    <t>Current portion of long-term debt</t>
  </si>
  <si>
    <t>Current portion of capital lease and financing obligations</t>
  </si>
  <si>
    <t>Accrued compensation costs</t>
  </si>
  <si>
    <t>Accrued expenses</t>
  </si>
  <si>
    <t>Current liabilities related to assets held for sale</t>
  </si>
  <si>
    <t>Long-term debt, less current portion</t>
  </si>
  <si>
    <t>Capital lease and financing obligations, less current portion</t>
  </si>
  <si>
    <t>Other long-term liabilities</t>
  </si>
  <si>
    <t>Long-term liabilities related to assets held for sale</t>
  </si>
  <si>
    <t>Redeemable noncontrolling interests</t>
  </si>
  <si>
    <t>Preferred stock, $0.10 par value: Authorized - 1,000,000 shares; No shares issued or outstanding</t>
  </si>
  <si>
    <t>Common stock, $0.10 par value: Authorized - 500,000,000 shares; Issued and outstanding - 152,680,855 and 154,466,463 shares at September 29, 2012 and September 24, 2011, respectively</t>
  </si>
  <si>
    <t>Additional paid-in capital</t>
  </si>
  <si>
    <t>Accumulated other comprehensive income (loss)</t>
  </si>
  <si>
    <t>(Dollars in Thousands)</t>
  </si>
  <si>
    <t>Restricted Cash and Cash Equivalents</t>
  </si>
  <si>
    <t>--</t>
  </si>
  <si>
    <t>Other long-term assets, net</t>
  </si>
  <si>
    <t>Accrued Expenses</t>
  </si>
  <si>
    <t>Income taxes payable</t>
  </si>
  <si>
    <t>Deferred income taxrs, net</t>
  </si>
  <si>
    <t>(14,575)</t>
  </si>
  <si>
    <t>Consolidated Statements of Operations</t>
  </si>
  <si>
    <t>(Dollars in thousands except per share data)</t>
  </si>
  <si>
    <t>Cost of sales</t>
  </si>
  <si>
    <t>Selling and operating expenses</t>
  </si>
  <si>
    <t>Net sales</t>
  </si>
  <si>
    <t>Gross profit</t>
  </si>
  <si>
    <t>Operating income</t>
  </si>
  <si>
    <t>Other income (expense), net</t>
  </si>
  <si>
    <t>Loss on financial instruments, net</t>
  </si>
  <si>
    <t>(4,945</t>
  </si>
  <si>
    <t>(6,245</t>
  </si>
  <si>
    <t>(354</t>
  </si>
  <si>
    <t>Gain (loss) on foreign currency, net</t>
  </si>
  <si>
    <t>(2,912</t>
  </si>
  <si>
    <t>Gain on sale of subsidiary</t>
  </si>
  <si>
    <t>(22,983</t>
  </si>
  <si>
    <t>(57,657</t>
  </si>
  <si>
    <t>(5,294</t>
  </si>
  <si>
    <t>Income tax expense</t>
  </si>
  <si>
    <t>(212,641</t>
  </si>
  <si>
    <t>(101,699</t>
  </si>
  <si>
    <t>(53,703</t>
  </si>
  <si>
    <t>Net income attributable to noncontrolling interests</t>
  </si>
  <si>
    <t>Net income attributable to GMCR</t>
  </si>
  <si>
    <t>Basic income per share:</t>
  </si>
  <si>
    <t>Basic weighted average shares outstanding</t>
  </si>
  <si>
    <t>Net income per common share—basic</t>
  </si>
  <si>
    <t>Diluted income per share:</t>
  </si>
  <si>
    <t>Diluted weighted average shares outstanding</t>
  </si>
  <si>
    <t>Net income per common share—diluted</t>
  </si>
  <si>
    <t>Adjustments to reconcile net income to net cash provided by (used in) operating activities:</t>
  </si>
  <si>
    <t>Amortization of intangibles</t>
  </si>
  <si>
    <t>Amortization deferred financing fees</t>
  </si>
  <si>
    <t>Loss on extinguishment of debt</t>
  </si>
  <si>
    <t>Unrealized (gain) loss of foreign currency</t>
  </si>
  <si>
    <t>(6,557</t>
  </si>
  <si>
    <t>Loss on disposal of fixed assets</t>
  </si>
  <si>
    <t>Gain on sale of subsidiary, excluding transaction costs</t>
  </si>
  <si>
    <t>(28,914</t>
  </si>
  <si>
    <t>Provision for doubtful accounts</t>
  </si>
  <si>
    <t>Provision for sales returns</t>
  </si>
  <si>
    <t>Unrealized loss (gain) on financial instruments, net</t>
  </si>
  <si>
    <t>(188</t>
  </si>
  <si>
    <t>Tax benefit from exercise of non-qualified options and disqualified dispositions of incentive stock options</t>
  </si>
  <si>
    <t>(1,006</t>
  </si>
  <si>
    <t>(6,142</t>
  </si>
  <si>
    <t>(713</t>
  </si>
  <si>
    <t>Excess tax benefits from equity-based compensation plans</t>
  </si>
  <si>
    <t>(12,070</t>
  </si>
  <si>
    <t>(67,813</t>
  </si>
  <si>
    <t>(14,590</t>
  </si>
  <si>
    <t>(8,828</t>
  </si>
  <si>
    <t>(6,931</t>
  </si>
  <si>
    <t>Deferred compensation and stock compensation</t>
  </si>
  <si>
    <t>Contributions to the ESOP</t>
  </si>
  <si>
    <t>Other</t>
  </si>
  <si>
    <t>Changes in assets and liabilities, net of effects of acquisition:</t>
  </si>
  <si>
    <t>Receivables</t>
  </si>
  <si>
    <t>(159,317</t>
  </si>
  <si>
    <t>(157,329</t>
  </si>
  <si>
    <t>(102,297</t>
  </si>
  <si>
    <t>(92,862</t>
  </si>
  <si>
    <t>(375,709</t>
  </si>
  <si>
    <t>(116,653</t>
  </si>
  <si>
    <t>Income tax receivable/payable, net</t>
  </si>
  <si>
    <t>(6,900</t>
  </si>
  <si>
    <t>(715</t>
  </si>
  <si>
    <t>(10,692</t>
  </si>
  <si>
    <t>(469</t>
  </si>
  <si>
    <t>(11,454</t>
  </si>
  <si>
    <t>(5,349</t>
  </si>
  <si>
    <t>(17,668</t>
  </si>
  <si>
    <t>(4,908</t>
  </si>
  <si>
    <t>(1,830</t>
  </si>
  <si>
    <t>(2,718</t>
  </si>
  <si>
    <t>(3,118</t>
  </si>
  <si>
    <t>Net cash provided by (used in) operating activities</t>
  </si>
  <si>
    <t>(2,297</t>
  </si>
  <si>
    <t>Change in restricted cash</t>
  </si>
  <si>
    <t>(2,875</t>
  </si>
  <si>
    <t>(75</t>
  </si>
  <si>
    <t>Proceeds from sale of short-term investments</t>
  </si>
  <si>
    <t>Acquisition of Timothy’s Coffee of the World Inc.</t>
  </si>
  <si>
    <t>(154,208</t>
  </si>
  <si>
    <t>Acquisition of Diedrich Coffee, Inc., net of cash acquired</t>
  </si>
  <si>
    <t>(305,261</t>
  </si>
  <si>
    <t>Acquisition of LJVH Holdings, Inc. (Van Houtte), net of cash acquired</t>
  </si>
  <si>
    <t>(907,835</t>
  </si>
  <si>
    <t>Proceeds from the sale of subsidiary, net of cash acquired</t>
  </si>
  <si>
    <t>Capital expenditures for fixed assets</t>
  </si>
  <si>
    <t>(283,444</t>
  </si>
  <si>
    <t>(126,205</t>
  </si>
  <si>
    <t>Other investing activities</t>
  </si>
  <si>
    <t>(265,645</t>
  </si>
  <si>
    <t>(1,187,672</t>
  </si>
  <si>
    <t>(533,435</t>
  </si>
  <si>
    <t>Net change in revolving line of credit</t>
  </si>
  <si>
    <t>(108,727</t>
  </si>
  <si>
    <t>Proceeds from issuance of common stock under compensation plans</t>
  </si>
  <si>
    <t>Proceeds from issuance of common stock for private placement</t>
  </si>
  <si>
    <t>Proceeds from issuance of common stock for public equity offering</t>
  </si>
  <si>
    <t>Financing costs in connection with public equity offering</t>
  </si>
  <si>
    <t>(25,685</t>
  </si>
  <si>
    <t>Repurchase of common stock</t>
  </si>
  <si>
    <t>Payments on capital lease and financing obligations</t>
  </si>
  <si>
    <t>(7,558</t>
  </si>
  <si>
    <t>(8</t>
  </si>
  <si>
    <t>(217</t>
  </si>
  <si>
    <t>Proceeds from borrowings of long-term debt</t>
  </si>
  <si>
    <t>Deferred financing fees</t>
  </si>
  <si>
    <t>(46,009</t>
  </si>
  <si>
    <t>(1,339</t>
  </si>
  <si>
    <t>Repayment of long-term debt</t>
  </si>
  <si>
    <t>(7,814</t>
  </si>
  <si>
    <t>(906,885</t>
  </si>
  <si>
    <t>(8,500</t>
  </si>
  <si>
    <t>Other financing activities</t>
  </si>
  <si>
    <t>(1,063</t>
  </si>
  <si>
    <t>Net cash (used in) provided by financing activities</t>
  </si>
  <si>
    <t>(173,124</t>
  </si>
  <si>
    <t>Change in cash balances included in current assets held for sale</t>
  </si>
  <si>
    <t>(5,160</t>
  </si>
  <si>
    <t>Effect of exchange rate changes on cash and cash equivalents</t>
  </si>
  <si>
    <t>Net increase (decrease) in cash and cash equivalents</t>
  </si>
  <si>
    <t>(237,410</t>
  </si>
  <si>
    <t>Cash and cash equivalents at beginning of period</t>
  </si>
  <si>
    <t>Cash and cash equivalents at end of period</t>
  </si>
  <si>
    <t>Supplemental disclosures of cash flow information:</t>
  </si>
  <si>
    <t>Fixed asset purchases included in accounts payable and not disbursed at the end of each year</t>
  </si>
  <si>
    <t>Noncash financing and investing activity:</t>
  </si>
  <si>
    <t>Fixed assets acquired under capital lease and financing obligations</t>
  </si>
  <si>
    <t>Noncash investing activity:</t>
  </si>
  <si>
    <t>Liabilities assumed in conjunction with acquisitions</t>
  </si>
  <si>
    <t>September 25,</t>
  </si>
  <si>
    <t>Find online the 2012 annual 10-K report for Green Mountain Coffee Roasters (GMCR), filed in September 2012.  Answer the following questions from its cash flow statement.</t>
  </si>
  <si>
    <t>How much cash did Green Mountain generate from operating activities in 2012?</t>
  </si>
  <si>
    <t>What was Green Mountain's depreciation expense in 2012?</t>
  </si>
  <si>
    <t>How much cash was invested in new property and equipment (net of any sales) in 2012?</t>
  </si>
  <si>
    <t>How much did Green Mountain raise from the sale of shares of its stock (net of any purchases) in 2012?</t>
  </si>
  <si>
    <t>Cash from Operating Activities</t>
  </si>
  <si>
    <t>Depreciation Expense</t>
  </si>
  <si>
    <t>Net PPE</t>
  </si>
  <si>
    <t>Net Proceeds from sale</t>
  </si>
  <si>
    <t>of common stock</t>
  </si>
  <si>
    <t>Problem 2-15</t>
  </si>
  <si>
    <t>Problem 2-35</t>
  </si>
  <si>
    <t>Find online the annual 10-K report for Green Mountain's Coffee and Tea (PEET) filed in September 2012.</t>
  </si>
  <si>
    <t>Compute Green Mountain's net profit margin, total asset turnover and equity multiplier.</t>
  </si>
  <si>
    <t>Verify the Du Pont Identity for Green Mountain's ROE.</t>
  </si>
  <si>
    <t>If Green Mountain's managers wanted to increase its ROE by 1 percentage point, how much higher would their asset turnover need to be?</t>
  </si>
  <si>
    <t>net profit margin</t>
  </si>
  <si>
    <t>asset turnover</t>
  </si>
  <si>
    <t>equity multiplier</t>
  </si>
  <si>
    <t>Du Pont ROE:</t>
  </si>
  <si>
    <t>ROE:</t>
  </si>
  <si>
    <t>Desired ROE:</t>
  </si>
  <si>
    <t>necessary asset turnover:</t>
  </si>
  <si>
    <t>Sales</t>
  </si>
  <si>
    <t>Accounts Receivable</t>
  </si>
  <si>
    <t>Fixed Assets</t>
  </si>
  <si>
    <t>Inventory</t>
  </si>
  <si>
    <t>Cost of Goods Sold</t>
  </si>
  <si>
    <t>JPJ Corp has sales of $1 million, accounts receivable of $50,000, total assets of $5 million (of which $3 million are fixed assets), inventory of $150,000, and cost of goods sold of $600,000. What is JPJ’s accounts receivable days? Fixed asset turnover? Total asset turnover? Inventory turnover?</t>
  </si>
  <si>
    <t>Accounts Receivable Days</t>
  </si>
  <si>
    <t>Fixed Asset Turnover</t>
  </si>
  <si>
    <t>Total Asset Turnover</t>
  </si>
  <si>
    <t>Inventory Turnover</t>
  </si>
  <si>
    <t>(In Thousands)</t>
  </si>
  <si>
    <t>Problem 2-28</t>
  </si>
  <si>
    <t>Problem 2-29</t>
  </si>
  <si>
    <t>If JPJ Corp (the company in Problem 28) is able to increase sales by 10% but keep its total and fixed asset growth to only 5%, what will its new asset turnover ratios be?</t>
  </si>
  <si>
    <t>Old</t>
  </si>
  <si>
    <t>New</t>
  </si>
  <si>
    <t>You are analyzing the leverage of two firms and you note the following (all values in millions of dollars):</t>
  </si>
  <si>
    <t>Problem 2-31</t>
  </si>
  <si>
    <t>Firm A</t>
  </si>
  <si>
    <t>Firm B</t>
  </si>
  <si>
    <t>Book Equity</t>
  </si>
  <si>
    <t>Market Equity</t>
  </si>
  <si>
    <t>Operating Income</t>
  </si>
  <si>
    <t>Interest Expense</t>
  </si>
  <si>
    <t>What is the market debt-to-equity ratio of each firm?</t>
  </si>
  <si>
    <t>What is the book debt-to-equity ratio of each firm?</t>
  </si>
  <si>
    <t>What is the interest coverage ratio of each firm?</t>
  </si>
  <si>
    <t>Which firm will have more difficulty meeting its debt obligations?</t>
  </si>
  <si>
    <t>Market debt-to-equity</t>
  </si>
  <si>
    <t>Book debt-to-equity</t>
  </si>
  <si>
    <t>Interest coverage ratio</t>
  </si>
  <si>
    <t>For 2012, Walmart and Target had the following information (all values are in millions of dollars):</t>
  </si>
  <si>
    <t>Walmart</t>
  </si>
  <si>
    <t>Target</t>
  </si>
  <si>
    <t>What is each company's accounts receivable days?</t>
  </si>
  <si>
    <t>What is each company's inventory turnover?</t>
  </si>
  <si>
    <t>Which company is managing its accounts receivable and inventory more efficiently?</t>
  </si>
  <si>
    <t>Accounts receivable days</t>
  </si>
  <si>
    <t>Inventory turnover</t>
  </si>
  <si>
    <t>Problem 2-32</t>
  </si>
  <si>
    <t>Net Income growth rate differs from revenue growth rate because cost of goods sold and other expenses can move at different rates than revenues.  For example, revenues declined in 2010 by 10%, however, cost of goods sold only declined by 7%.</t>
  </si>
  <si>
    <t>Why are they different?</t>
  </si>
  <si>
    <t>Growth rate in net income</t>
  </si>
  <si>
    <t>Growth rate in revenues</t>
  </si>
  <si>
    <t>Why might the growth rates of net income and revenues differ?</t>
  </si>
  <si>
    <t>By what percentage did net income grow each year?</t>
  </si>
  <si>
    <t>By what percentage did Mydeco's revenues grow each year from 2010 to 2013?</t>
  </si>
  <si>
    <t>See Table 2.5 showing financial statement data and stock price data for Mydeco Corp.</t>
  </si>
  <si>
    <t>New Net Income</t>
  </si>
  <si>
    <t>Minus taxes</t>
  </si>
  <si>
    <t>New pretax income</t>
  </si>
  <si>
    <t>Minus interest income</t>
  </si>
  <si>
    <t>New EBIT</t>
  </si>
  <si>
    <t>Minus new depreciation expense</t>
  </si>
  <si>
    <t>EBITDA</t>
  </si>
  <si>
    <t>See Table 2.5 showing financial statement data and stock price data for Mydeco Corp.  Suppose Mydeco had purchased additional equipment for $12 million at the end of 2010, and this equipment was depreciated by $4 million per year in 2011, 2012, and 2013.  Given Mydeco's tax rate of 35%, what impact would this additional purchase have had on Mydeco's net income in years 2010-2013?</t>
  </si>
  <si>
    <t>Earnings per share</t>
  </si>
  <si>
    <t>Shares outstanding (millions)</t>
  </si>
  <si>
    <t>Net profit margin from 2009</t>
  </si>
  <si>
    <t>See Table 2.5 showing financial statement data and stock price data for Mydeco Corp.  Suppose Mydeco's costs and expenses had been the same fraction of revenues in 2010-2013 as they were in 2009.  What would Mydeco's EPS have been each year in this case?</t>
  </si>
  <si>
    <t>Problem 2-11</t>
  </si>
  <si>
    <t>Problem 2-9</t>
  </si>
  <si>
    <t>Problem 2-12</t>
  </si>
  <si>
    <t>Problem 2-10</t>
  </si>
  <si>
    <t>Suppose Mydeco repurchase 2 million shares each year from 2010 to 2013. What would its earning per share be in 2013?</t>
  </si>
  <si>
    <t>Shares Outstanding</t>
  </si>
  <si>
    <t>EPS</t>
  </si>
  <si>
    <t>EPS in 2013 will be $0.46 due to the lower number of shares outstanding</t>
  </si>
  <si>
    <t>Table 2.5</t>
  </si>
  <si>
    <t>2009-2013 Financial Statement Data and Stock Price Data for Mydeco Corp.</t>
  </si>
  <si>
    <t xml:space="preserve">﻿Mydeco Corp. 2009–2013 </t>
  </si>
  <si>
    <t xml:space="preserve">(All data as of fiscal year end; $ in millions) </t>
  </si>
  <si>
    <t xml:space="preserve">Income Statement </t>
  </si>
  <si>
    <t xml:space="preserve">Revenue </t>
  </si>
  <si>
    <t xml:space="preserve">Cost of Goods Sold </t>
  </si>
  <si>
    <t xml:space="preserve">Gross profit </t>
  </si>
  <si>
    <t xml:space="preserve"> </t>
  </si>
  <si>
    <t xml:space="preserve">Sales and Marketing </t>
  </si>
  <si>
    <t xml:space="preserve">Administration </t>
  </si>
  <si>
    <t xml:space="preserve">Depreciation &amp; Amortization </t>
  </si>
  <si>
    <t>EBIT</t>
  </si>
  <si>
    <t xml:space="preserve">Interest Income (Expense) </t>
  </si>
  <si>
    <t>Pretax Income</t>
  </si>
  <si>
    <t xml:space="preserve">Income Tax </t>
  </si>
  <si>
    <t xml:space="preserve">Net Income </t>
  </si>
  <si>
    <t xml:space="preserve">Shares outstanding (millions) </t>
  </si>
  <si>
    <t xml:space="preserve">Earnings per share </t>
  </si>
  <si>
    <t>Balance Sheet</t>
  </si>
  <si>
    <t>Net Property, Plant &amp; Equip.</t>
  </si>
  <si>
    <t>Goodwill &amp; Intangibles</t>
  </si>
  <si>
    <t>Liabilities &amp; Stockholders' Equity</t>
  </si>
  <si>
    <t>Accounts Payable</t>
  </si>
  <si>
    <t>Accrued Compensation</t>
  </si>
  <si>
    <t>Long-term Debt</t>
  </si>
  <si>
    <t>Stockholders’ Equity</t>
  </si>
  <si>
    <t>Total Liabilities &amp; Stockholders' Equity</t>
  </si>
  <si>
    <t>Statement of Cash Flows</t>
  </si>
  <si>
    <t>Depreciation &amp; Amortization</t>
  </si>
  <si>
    <t>Chg. In Accounts Receivable</t>
  </si>
  <si>
    <t>Chg. In Inventory</t>
  </si>
  <si>
    <t>Chg. In Payables &amp; Accrued Comp</t>
  </si>
  <si>
    <t>Cash from Operations</t>
  </si>
  <si>
    <t>Capital Expenditures</t>
  </si>
  <si>
    <t>Cash from Investing Activities</t>
  </si>
  <si>
    <t>Dividends Paid</t>
  </si>
  <si>
    <t>Sale (or purchase) of stock</t>
  </si>
  <si>
    <t>Debt Issuance (Pay Down)</t>
  </si>
  <si>
    <t>Cash from Financing Activities</t>
  </si>
  <si>
    <t>Change in Cash</t>
  </si>
  <si>
    <t>Mydeco Stock Price</t>
  </si>
  <si>
    <t>See the Problem CF Statement Sheet</t>
  </si>
  <si>
    <t>Taxes</t>
  </si>
  <si>
    <t>Pretax income</t>
  </si>
  <si>
    <t>Other income</t>
  </si>
  <si>
    <t>New sales</t>
  </si>
  <si>
    <t>Operating margin</t>
  </si>
  <si>
    <t>Growth rate in sales</t>
  </si>
  <si>
    <t>Problem 2-19</t>
  </si>
  <si>
    <t>Suppose that in 2013, Global launched an aggressive marketing campaign that boosted sales by 15%. However, their operating margin fell from 5.57% to 4.50%. Suppose that they have no other income, interest expenses are unchanged, and taxes are the same percentage of pretax income as in 2012.</t>
  </si>
  <si>
    <t>What is Global’s EBIT in 2013?</t>
  </si>
  <si>
    <t>What is Global’s income in 2013?</t>
  </si>
  <si>
    <t>If Global’s P/E ratio and number of shares outstanding remains unchanged, what is Global’s share price in 2013?</t>
  </si>
  <si>
    <t>2013 (old) P/E ratio</t>
  </si>
  <si>
    <t>2013 Share price</t>
  </si>
  <si>
    <t>Because the book value of equity is negative in this case, their market-to-book and its book debt-equity ratio are not meaningful.  Its market debt-equity ratio may be used in comparison.</t>
  </si>
  <si>
    <t>Click here to view the firm's Statement of Stockholders' Equity</t>
  </si>
  <si>
    <t xml:space="preserve">Nine Months Ended </t>
  </si>
  <si>
    <t xml:space="preserve">Operations: </t>
  </si>
  <si>
    <t xml:space="preserve">Earnings from continuing operations </t>
  </si>
  <si>
    <t xml:space="preserve">Adjustments to reconcile earnings from continuing operations </t>
  </si>
  <si>
    <t xml:space="preserve">to net cash provided by continuing operations: </t>
  </si>
  <si>
    <t xml:space="preserve">Depreciation and amortization </t>
  </si>
  <si>
    <t xml:space="preserve">142  </t>
  </si>
  <si>
    <t xml:space="preserve">141  </t>
  </si>
  <si>
    <t xml:space="preserve">Deferred income taxes </t>
  </si>
  <si>
    <t xml:space="preserve">Restructurings and asset impairment </t>
  </si>
  <si>
    <t xml:space="preserve">37  </t>
  </si>
  <si>
    <t xml:space="preserve">- </t>
  </si>
  <si>
    <t xml:space="preserve">Gain on exchange of Henkel Iberica, S.A. </t>
  </si>
  <si>
    <t xml:space="preserve">Loss on disposition of fixed assets </t>
  </si>
  <si>
    <t xml:space="preserve">Other </t>
  </si>
  <si>
    <t xml:space="preserve">Changes in: </t>
  </si>
  <si>
    <t xml:space="preserve">Receivables, net </t>
  </si>
  <si>
    <t xml:space="preserve">Inventories </t>
  </si>
  <si>
    <t xml:space="preserve">Other current assets </t>
  </si>
  <si>
    <t xml:space="preserve">Accounts payable and accrued liabilities </t>
  </si>
  <si>
    <t xml:space="preserve">Income taxes payable </t>
  </si>
  <si>
    <t xml:space="preserve">Pension contribution to qualified plans </t>
  </si>
  <si>
    <t xml:space="preserve">Net cash provided by continuing operations </t>
  </si>
  <si>
    <t xml:space="preserve">422  </t>
  </si>
  <si>
    <t xml:space="preserve">Net cash provided by discontinued operations </t>
  </si>
  <si>
    <t xml:space="preserve">41  </t>
  </si>
  <si>
    <t xml:space="preserve">Net cash provided by operations </t>
  </si>
  <si>
    <t xml:space="preserve">Investing Activities: </t>
  </si>
  <si>
    <t xml:space="preserve">Capital expenditures </t>
  </si>
  <si>
    <t xml:space="preserve">Businesses acquired </t>
  </si>
  <si>
    <t xml:space="preserve">-  </t>
  </si>
  <si>
    <t xml:space="preserve">Low income housing contributions </t>
  </si>
  <si>
    <t xml:space="preserve">Net cash used for investing by continuing operations </t>
  </si>
  <si>
    <t xml:space="preserve">Net cash used for investing by discontinued operations </t>
  </si>
  <si>
    <t xml:space="preserve">Net cash used for investing activities </t>
  </si>
  <si>
    <t xml:space="preserve">Financing Activities: </t>
  </si>
  <si>
    <t xml:space="preserve">Notes and loans payable, net </t>
  </si>
  <si>
    <t xml:space="preserve">117  </t>
  </si>
  <si>
    <t xml:space="preserve">Long-term debt borrowings </t>
  </si>
  <si>
    <t xml:space="preserve">1,635  </t>
  </si>
  <si>
    <t xml:space="preserve">Long-term debt repayments </t>
  </si>
  <si>
    <t xml:space="preserve">Proceeds from option exercise pursuant to Venture Agreement </t>
  </si>
  <si>
    <t xml:space="preserve">Treasury stock acquired from related party, Henkel KGaA </t>
  </si>
  <si>
    <t xml:space="preserve">Treasury stock purchased from non-affiliates </t>
  </si>
  <si>
    <t xml:space="preserve">Cash dividends paid </t>
  </si>
  <si>
    <t xml:space="preserve">Issuance of common stock for employee stock plans </t>
  </si>
  <si>
    <t xml:space="preserve">Net cash used for financing by continuing operations </t>
  </si>
  <si>
    <t xml:space="preserve">Net cash used for financing by discontinued operations </t>
  </si>
  <si>
    <t xml:space="preserve">Net cash used for financing activities </t>
  </si>
  <si>
    <t xml:space="preserve">Effect of exchange rate changes on cash and cash equivalents </t>
  </si>
  <si>
    <t xml:space="preserve">Net increase in cash and cash equivalents </t>
  </si>
  <si>
    <t xml:space="preserve">Cash and cash equivalents: </t>
  </si>
  <si>
    <t xml:space="preserve">Beginning of period </t>
  </si>
  <si>
    <t xml:space="preserve">End of period </t>
  </si>
  <si>
    <t>Information from the statement of cash flows helped explain that the decrease in book value of equity resulted from an increase in debt that was used to repurchase $2.110 billion worth of the firm's shares.</t>
  </si>
  <si>
    <t>Negative book value of equity does not necessarily mean the firm in unprofitable.  Loss in gross profit is only one possible cause.  If a firm borrows to repurchase shares or invest in intangible assets (such as R&amp;D), it can have a negative book value of equity.</t>
  </si>
  <si>
    <t>Problems</t>
  </si>
  <si>
    <t>Table 2.1</t>
  </si>
  <si>
    <t>Global Conglomerate Corporation</t>
  </si>
  <si>
    <t>Consolidated Balance Sheet</t>
  </si>
  <si>
    <t>Liabilities and Stockholders' Equity</t>
  </si>
  <si>
    <t>Notes payable/short-term debt</t>
  </si>
  <si>
    <t>Long-Term Assets</t>
  </si>
  <si>
    <t>Long-Term Liabilities</t>
  </si>
  <si>
    <t>Net Property, plant, and equipment</t>
  </si>
  <si>
    <t>Total long-term liabilities</t>
  </si>
  <si>
    <t>Total long-term assets</t>
  </si>
  <si>
    <t>Stockholders' Equity</t>
  </si>
  <si>
    <t>Common stock and paid-in surplus</t>
  </si>
  <si>
    <t>Retained Earnings</t>
  </si>
  <si>
    <t>Total Stockholders' Equity</t>
  </si>
  <si>
    <t>Total Liabilities and Stockholders' Equity</t>
  </si>
  <si>
    <t>Income Statement</t>
  </si>
  <si>
    <t>For the year ended December 31</t>
  </si>
  <si>
    <t>Total Sales</t>
  </si>
  <si>
    <t>Cost of Sales</t>
  </si>
  <si>
    <t>Gross Profit</t>
  </si>
  <si>
    <t>Selling, general, and administrative expense</t>
  </si>
  <si>
    <t>Research and development</t>
  </si>
  <si>
    <t>Depreciation and amortization</t>
  </si>
  <si>
    <t>Earnings before interest and taxes (EBIT)</t>
  </si>
  <si>
    <t>Interest income (expense)</t>
  </si>
  <si>
    <t>Diluted earnings per share</t>
  </si>
  <si>
    <t>Year Ended December 31st, 2012 and 2013</t>
  </si>
  <si>
    <t>Table 2.2</t>
  </si>
  <si>
    <t>Problem 2-30</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</si>
</sst>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6" formatCode="&quot;$&quot;#,##0_);[Red]\(&quot;$&quot;#,##0\)"/>
    <numFmt numFmtId="7" formatCode="&quot;$&quot;#,##0.00_);\(&quot;$&quot;#,##0.00\)"/>
    <numFmt numFmtId="8" formatCode="&quot;$&quot;#,##0.00_);[Red]\(&quot;$&quot;#,##0.00\)"/>
    <numFmt numFmtId="164" formatCode="0.0"/>
    <numFmt numFmtId="165" formatCode="0.0_);[Red]\(0.0\)"/>
    <numFmt numFmtId="166" formatCode="0.00_);[Red]\(0.00\)"/>
    <numFmt numFmtId="167" formatCode="&quot;$&quot;#,##0.00"/>
    <numFmt numFmtId="168" formatCode="&quot;$&quot;#,##0"/>
    <numFmt numFmtId="169" formatCode="0.000%"/>
    <numFmt numFmtId="170" formatCode="0.000"/>
    <numFmt numFmtId="171" formatCode="#,##0.0_);\(#,##0.0\)"/>
    <numFmt numFmtId="172" formatCode="#,##0.000_);\(#,##0.000\)"/>
  </numFmts>
  <fonts count="39" x14ac:knownFonts="1">
    <font>
      <sz val="10"/>
      <name val="Arial"/>
    </font>
    <font>
      <sz val="10"/>
      <name val="Arial"/>
    </font>
    <font>
      <u/>
      <sz val="10"/>
      <color indexed="12"/>
      <name val="Arial"/>
    </font>
    <font>
      <b/>
      <sz val="10"/>
      <name val="Arial"/>
      <family val="2"/>
    </font>
    <font>
      <sz val="8"/>
      <name val="Arial"/>
    </font>
    <font>
      <sz val="10"/>
      <name val="Arial"/>
    </font>
    <font>
      <b/>
      <sz val="14"/>
      <color indexed="9"/>
      <name val="Times New Roman"/>
    </font>
    <font>
      <sz val="14"/>
      <name val="Times New Roman"/>
      <family val="1"/>
    </font>
    <font>
      <b/>
      <sz val="14"/>
      <color indexed="18"/>
      <name val="Times New Roman"/>
    </font>
    <font>
      <b/>
      <sz val="14"/>
      <name val="Times New Roman"/>
      <family val="1"/>
    </font>
    <font>
      <sz val="14"/>
      <color indexed="18"/>
      <name val="Times New Roman"/>
      <family val="1"/>
    </font>
    <font>
      <sz val="14"/>
      <color indexed="17"/>
      <name val="Times New Roman"/>
    </font>
    <font>
      <sz val="14"/>
      <color indexed="17"/>
      <name val="Times New Roman"/>
    </font>
    <font>
      <sz val="10"/>
      <name val="Times New Roman"/>
      <family val="1"/>
    </font>
    <font>
      <b/>
      <sz val="10"/>
      <name val="Times New Roman"/>
      <family val="1"/>
    </font>
    <font>
      <sz val="9"/>
      <name val="Arial"/>
    </font>
    <font>
      <sz val="7.5"/>
      <name val="Arial"/>
    </font>
    <font>
      <b/>
      <sz val="7.5"/>
      <name val="Times New Roman"/>
      <family val="1"/>
    </font>
    <font>
      <b/>
      <u/>
      <sz val="10"/>
      <name val="Times New Roman"/>
      <family val="1"/>
    </font>
    <font>
      <sz val="1"/>
      <name val="Arial"/>
    </font>
    <font>
      <b/>
      <sz val="14"/>
      <name val="Arial"/>
      <family val="2"/>
    </font>
    <font>
      <sz val="10"/>
      <name val="Arial"/>
      <family val="2"/>
    </font>
    <font>
      <b/>
      <sz val="14"/>
      <color indexed="9"/>
      <name val="Times New Roman"/>
      <family val="1"/>
    </font>
    <font>
      <sz val="14"/>
      <color indexed="17"/>
      <name val="Times New Roman"/>
      <family val="1"/>
    </font>
    <font>
      <b/>
      <sz val="14"/>
      <color indexed="18"/>
      <name val="Times New Roman"/>
      <family val="1"/>
    </font>
    <font>
      <sz val="11"/>
      <name val="Arial"/>
      <family val="2"/>
    </font>
    <font>
      <u/>
      <sz val="14"/>
      <color indexed="12"/>
      <name val="Arial"/>
      <family val="2"/>
    </font>
    <font>
      <sz val="7.5"/>
      <name val="Arial"/>
      <family val="2"/>
    </font>
    <font>
      <u/>
      <sz val="12"/>
      <color indexed="12"/>
      <name val="Times New Roman"/>
      <family val="1"/>
    </font>
    <font>
      <sz val="10"/>
      <color theme="1"/>
      <name val="Times New Roman"/>
    </font>
    <font>
      <sz val="1"/>
      <color theme="1"/>
      <name val="Times New Roman"/>
    </font>
    <font>
      <sz val="10"/>
      <color rgb="FF000000"/>
      <name val="Times New Roman"/>
    </font>
    <font>
      <sz val="1"/>
      <color rgb="FF000000"/>
      <name val="Times New Roman"/>
    </font>
    <font>
      <sz val="11"/>
      <color rgb="FF0000FF"/>
      <name val="Arial"/>
      <family val="2"/>
    </font>
    <font>
      <sz val="14"/>
      <color theme="0"/>
      <name val="Times New Roman"/>
      <family val="1"/>
    </font>
    <font>
      <sz val="7.5"/>
      <color rgb="FF000000"/>
      <name val="Arial"/>
      <family val="2"/>
    </font>
    <font>
      <b/>
      <sz val="12"/>
      <name val="Times New Roman"/>
      <family val="1"/>
    </font>
    <font>
      <b/>
      <u/>
      <sz val="12"/>
      <name val="Times New Roman"/>
      <family val="1"/>
    </font>
    <font>
      <u/>
      <sz val="12"/>
      <color indexed="12"/>
      <name val="Arial"/>
      <family val="2"/>
    </font>
  </fonts>
  <fills count="11">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8"/>
        <bgColor indexed="64"/>
      </patternFill>
    </fill>
    <fill>
      <patternFill patternType="solid">
        <fgColor indexed="27"/>
        <bgColor indexed="64"/>
      </patternFill>
    </fill>
    <fill>
      <patternFill patternType="solid">
        <fgColor indexed="22"/>
        <bgColor indexed="64"/>
      </patternFill>
    </fill>
    <fill>
      <patternFill patternType="solid">
        <fgColor rgb="FFCCEEFF"/>
        <bgColor indexed="64"/>
      </patternFill>
    </fill>
    <fill>
      <patternFill patternType="solid">
        <fgColor rgb="FFCCEEFF"/>
        <bgColor rgb="FF000000"/>
      </patternFill>
    </fill>
    <fill>
      <patternFill patternType="solid">
        <fgColor theme="0"/>
        <bgColor indexed="64"/>
      </patternFill>
    </fill>
    <fill>
      <patternFill patternType="solid">
        <fgColor theme="4" tint="0.59999389629810485"/>
        <bgColor indexed="64"/>
      </patternFill>
    </fill>
  </fills>
  <borders count="50">
    <border>
      <left/>
      <right/>
      <top/>
      <bottom/>
      <diagonal/>
    </border>
    <border>
      <left/>
      <right/>
      <top/>
      <bottom style="medium">
        <color indexed="49"/>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top style="medium">
        <color indexed="8"/>
      </top>
      <bottom/>
      <diagonal/>
    </border>
    <border>
      <left/>
      <right/>
      <top style="double">
        <color indexed="8"/>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49"/>
      </bottom>
      <diagonal/>
    </border>
    <border>
      <left/>
      <right/>
      <top style="medium">
        <color indexed="64"/>
      </top>
      <bottom style="medium">
        <color indexed="49"/>
      </bottom>
      <diagonal/>
    </border>
    <border>
      <left/>
      <right style="medium">
        <color indexed="64"/>
      </right>
      <top style="medium">
        <color indexed="64"/>
      </top>
      <bottom style="medium">
        <color indexed="40"/>
      </bottom>
      <diagonal/>
    </border>
    <border>
      <left style="medium">
        <color indexed="64"/>
      </left>
      <right/>
      <top/>
      <bottom style="medium">
        <color indexed="49"/>
      </bottom>
      <diagonal/>
    </border>
    <border>
      <left/>
      <right style="medium">
        <color indexed="64"/>
      </right>
      <top/>
      <bottom style="medium">
        <color indexed="40"/>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49"/>
      </bottom>
      <diagonal/>
    </border>
    <border>
      <left/>
      <right style="medium">
        <color indexed="64"/>
      </right>
      <top/>
      <bottom style="medium">
        <color indexed="49"/>
      </bottom>
      <diagonal/>
    </border>
    <border>
      <left/>
      <right/>
      <top style="medium">
        <color indexed="64"/>
      </top>
      <bottom/>
      <diagonal/>
    </border>
    <border>
      <left/>
      <right/>
      <top/>
      <bottom style="double">
        <color indexed="64"/>
      </bottom>
      <diagonal/>
    </border>
    <border>
      <left/>
      <right/>
      <top style="medium">
        <color indexed="64"/>
      </top>
      <bottom style="double">
        <color indexed="64"/>
      </bottom>
      <diagonal/>
    </border>
    <border>
      <left/>
      <right/>
      <top/>
      <bottom style="medium">
        <color indexed="8"/>
      </bottom>
      <diagonal/>
    </border>
    <border>
      <left style="thin">
        <color indexed="64"/>
      </left>
      <right/>
      <top style="thin">
        <color indexed="64"/>
      </top>
      <bottom/>
      <diagonal/>
    </border>
    <border>
      <left/>
      <right/>
      <top style="thin">
        <color indexed="64"/>
      </top>
      <bottom/>
      <diagonal/>
    </border>
    <border>
      <left/>
      <right/>
      <top style="double">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rgb="FF003399"/>
      </bottom>
      <diagonal/>
    </border>
    <border>
      <left/>
      <right/>
      <top/>
      <bottom style="thick">
        <color rgb="FF003399"/>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top/>
      <bottom style="thick">
        <color indexed="64"/>
      </bottom>
      <diagonal/>
    </border>
    <border>
      <left/>
      <right/>
      <top style="thin">
        <color indexed="64"/>
      </top>
      <bottom style="double">
        <color indexed="64"/>
      </bottom>
      <diagonal/>
    </border>
    <border>
      <left/>
      <right style="thick">
        <color indexed="64"/>
      </right>
      <top style="thin">
        <color indexed="64"/>
      </top>
      <bottom style="double">
        <color indexed="64"/>
      </bottom>
      <diagonal/>
    </border>
  </borders>
  <cellStyleXfs count="4">
    <xf numFmtId="0" fontId="0" fillId="0" borderId="0">
      <alignment vertical="top"/>
    </xf>
    <xf numFmtId="8" fontId="5" fillId="0" borderId="0">
      <alignment vertical="top"/>
    </xf>
    <xf numFmtId="0" fontId="2" fillId="0" borderId="0" applyNumberFormat="0" applyFill="0" applyBorder="0" applyAlignment="0" applyProtection="0">
      <alignment vertical="top"/>
      <protection locked="0"/>
    </xf>
    <xf numFmtId="0" fontId="21" fillId="0" borderId="0">
      <alignment vertical="top"/>
    </xf>
  </cellStyleXfs>
  <cellXfs count="388">
    <xf numFmtId="0" fontId="0" fillId="0" borderId="0" xfId="0">
      <alignment vertical="top"/>
    </xf>
    <xf numFmtId="0" fontId="0" fillId="0" borderId="0" xfId="0" applyFill="1">
      <alignment vertical="top"/>
    </xf>
    <xf numFmtId="0" fontId="7" fillId="2" borderId="2" xfId="0" applyFont="1" applyFill="1" applyBorder="1" applyAlignment="1"/>
    <xf numFmtId="0" fontId="7" fillId="2" borderId="3" xfId="0" applyFont="1" applyFill="1" applyBorder="1" applyAlignment="1"/>
    <xf numFmtId="0" fontId="7" fillId="2" borderId="4" xfId="0" applyFont="1" applyFill="1" applyBorder="1" applyAlignment="1"/>
    <xf numFmtId="0" fontId="7" fillId="0" borderId="0" xfId="0" applyFont="1" applyAlignment="1"/>
    <xf numFmtId="0" fontId="7" fillId="2" borderId="5" xfId="0" applyFont="1" applyFill="1" applyBorder="1" applyAlignment="1"/>
    <xf numFmtId="0" fontId="6" fillId="3" borderId="0" xfId="0" applyFont="1" applyFill="1" applyBorder="1" applyAlignment="1"/>
    <xf numFmtId="0" fontId="7" fillId="3" borderId="0" xfId="0" applyFont="1" applyFill="1" applyBorder="1" applyAlignment="1"/>
    <xf numFmtId="0" fontId="7" fillId="2" borderId="6" xfId="0" applyFont="1" applyFill="1" applyBorder="1" applyAlignment="1"/>
    <xf numFmtId="0" fontId="7" fillId="2" borderId="0" xfId="0" applyFont="1" applyFill="1" applyBorder="1" applyAlignment="1"/>
    <xf numFmtId="0" fontId="7" fillId="2" borderId="6" xfId="0" applyFont="1" applyFill="1" applyBorder="1" applyAlignment="1" applyProtection="1">
      <protection locked="0"/>
    </xf>
    <xf numFmtId="0" fontId="7" fillId="0" borderId="0" xfId="0" applyFont="1" applyAlignment="1" applyProtection="1">
      <protection locked="0"/>
    </xf>
    <xf numFmtId="0" fontId="7" fillId="2" borderId="0" xfId="0" applyNumberFormat="1" applyFont="1" applyFill="1" applyBorder="1" applyAlignment="1">
      <alignment wrapText="1"/>
    </xf>
    <xf numFmtId="0" fontId="7" fillId="2" borderId="0" xfId="0" applyFont="1" applyFill="1" applyBorder="1" applyAlignment="1">
      <alignment wrapText="1"/>
    </xf>
    <xf numFmtId="0" fontId="9" fillId="2" borderId="0" xfId="0" applyNumberFormat="1" applyFont="1" applyFill="1" applyBorder="1" applyAlignment="1"/>
    <xf numFmtId="0" fontId="9" fillId="2" borderId="0" xfId="0" applyFont="1" applyFill="1" applyBorder="1" applyAlignment="1">
      <alignment horizontal="right"/>
    </xf>
    <xf numFmtId="0" fontId="7" fillId="4" borderId="0" xfId="0" applyFont="1" applyFill="1" applyBorder="1" applyAlignment="1"/>
    <xf numFmtId="0" fontId="0" fillId="2" borderId="0" xfId="0" applyFill="1" applyBorder="1">
      <alignment vertical="top"/>
    </xf>
    <xf numFmtId="166" fontId="0" fillId="2" borderId="0" xfId="0" applyNumberFormat="1" applyFill="1" applyBorder="1">
      <alignment vertical="top"/>
    </xf>
    <xf numFmtId="166" fontId="3" fillId="2" borderId="0" xfId="0" applyNumberFormat="1" applyFont="1" applyFill="1" applyBorder="1">
      <alignment vertical="top"/>
    </xf>
    <xf numFmtId="0" fontId="0" fillId="0" borderId="0" xfId="0" applyBorder="1">
      <alignment vertical="top"/>
    </xf>
    <xf numFmtId="0" fontId="0" fillId="2" borderId="5" xfId="0" applyFill="1" applyBorder="1">
      <alignment vertical="top"/>
    </xf>
    <xf numFmtId="0" fontId="5" fillId="2" borderId="5" xfId="0" applyFont="1" applyFill="1" applyBorder="1">
      <alignment vertical="top"/>
    </xf>
    <xf numFmtId="0" fontId="5" fillId="2" borderId="0" xfId="0" applyFont="1" applyFill="1" applyBorder="1">
      <alignment vertical="top"/>
    </xf>
    <xf numFmtId="0" fontId="5" fillId="2" borderId="0" xfId="0" applyFont="1" applyFill="1" applyBorder="1" applyAlignment="1">
      <alignment horizontal="right" vertical="top"/>
    </xf>
    <xf numFmtId="0" fontId="0" fillId="2" borderId="7" xfId="0" applyFill="1" applyBorder="1">
      <alignment vertical="top"/>
    </xf>
    <xf numFmtId="0" fontId="0" fillId="2" borderId="8" xfId="0" applyFill="1" applyBorder="1">
      <alignment vertical="top"/>
    </xf>
    <xf numFmtId="0" fontId="7" fillId="2" borderId="8" xfId="0" applyFont="1" applyFill="1" applyBorder="1" applyAlignment="1"/>
    <xf numFmtId="0" fontId="7" fillId="2" borderId="9" xfId="0" applyFont="1" applyFill="1" applyBorder="1" applyAlignment="1"/>
    <xf numFmtId="0" fontId="0" fillId="2" borderId="0" xfId="0" applyFill="1">
      <alignment vertical="top"/>
    </xf>
    <xf numFmtId="0" fontId="3" fillId="2" borderId="0" xfId="0" applyFont="1" applyFill="1">
      <alignment vertical="top"/>
    </xf>
    <xf numFmtId="166" fontId="5" fillId="2" borderId="0" xfId="0" applyNumberFormat="1" applyFont="1" applyFill="1" applyBorder="1">
      <alignment vertical="top"/>
    </xf>
    <xf numFmtId="0" fontId="0" fillId="2" borderId="6" xfId="0" applyFill="1" applyBorder="1">
      <alignment vertical="top"/>
    </xf>
    <xf numFmtId="0" fontId="0" fillId="2" borderId="9" xfId="0" applyFill="1" applyBorder="1">
      <alignment vertical="top"/>
    </xf>
    <xf numFmtId="40" fontId="10" fillId="2" borderId="0" xfId="0" applyNumberFormat="1" applyFont="1" applyFill="1">
      <alignment vertical="top"/>
    </xf>
    <xf numFmtId="39" fontId="10" fillId="2" borderId="0" xfId="0" applyNumberFormat="1" applyFont="1" applyFill="1" applyBorder="1">
      <alignment vertical="top"/>
    </xf>
    <xf numFmtId="0" fontId="7" fillId="0" borderId="0" xfId="0" applyFont="1" applyAlignment="1">
      <alignment horizontal="right" vertical="top"/>
    </xf>
    <xf numFmtId="0" fontId="1" fillId="2" borderId="5" xfId="0" applyFont="1" applyFill="1" applyBorder="1">
      <alignment vertical="top"/>
    </xf>
    <xf numFmtId="0" fontId="1" fillId="2" borderId="0" xfId="0" applyFont="1" applyFill="1" applyBorder="1">
      <alignment vertical="top"/>
    </xf>
    <xf numFmtId="0" fontId="7" fillId="2" borderId="0" xfId="0" applyNumberFormat="1" applyFont="1" applyFill="1" applyBorder="1" applyAlignment="1"/>
    <xf numFmtId="166" fontId="1" fillId="2" borderId="0" xfId="0" applyNumberFormat="1" applyFont="1" applyFill="1" applyBorder="1">
      <alignment vertical="top"/>
    </xf>
    <xf numFmtId="0" fontId="1" fillId="2" borderId="0" xfId="0" applyFont="1" applyFill="1" applyBorder="1" applyAlignment="1">
      <alignment horizontal="right" vertical="top"/>
    </xf>
    <xf numFmtId="172" fontId="11" fillId="2" borderId="10" xfId="0" applyNumberFormat="1" applyFont="1" applyFill="1" applyBorder="1">
      <alignment vertical="top"/>
    </xf>
    <xf numFmtId="0" fontId="7" fillId="2" borderId="0" xfId="0" quotePrefix="1" applyFont="1" applyFill="1" applyBorder="1" applyAlignment="1"/>
    <xf numFmtId="8" fontId="8" fillId="2" borderId="10" xfId="0" applyNumberFormat="1" applyFont="1" applyFill="1" applyBorder="1" applyAlignment="1"/>
    <xf numFmtId="0" fontId="19" fillId="0" borderId="0" xfId="0" applyFont="1" applyAlignment="1">
      <alignment wrapText="1"/>
    </xf>
    <xf numFmtId="0" fontId="19" fillId="0" borderId="11" xfId="0" applyFont="1" applyBorder="1" applyAlignment="1">
      <alignment wrapText="1"/>
    </xf>
    <xf numFmtId="0" fontId="19" fillId="0" borderId="0" xfId="0" applyFont="1" applyAlignment="1">
      <alignment vertical="top" wrapText="1"/>
    </xf>
    <xf numFmtId="0" fontId="19" fillId="0" borderId="12" xfId="0" applyFont="1" applyBorder="1" applyAlignment="1">
      <alignment wrapText="1"/>
    </xf>
    <xf numFmtId="0" fontId="19" fillId="0" borderId="0" xfId="0" applyFont="1" applyBorder="1" applyAlignment="1">
      <alignment wrapText="1"/>
    </xf>
    <xf numFmtId="0" fontId="15" fillId="0" borderId="13" xfId="0" applyFont="1" applyBorder="1">
      <alignment vertical="top"/>
    </xf>
    <xf numFmtId="0" fontId="0" fillId="0" borderId="14" xfId="0" applyBorder="1">
      <alignment vertical="top"/>
    </xf>
    <xf numFmtId="0" fontId="16" fillId="0" borderId="13" xfId="0" applyFont="1" applyBorder="1" applyAlignment="1">
      <alignment wrapText="1"/>
    </xf>
    <xf numFmtId="0" fontId="16" fillId="0" borderId="0" xfId="0" applyFont="1" applyBorder="1" applyAlignment="1">
      <alignment wrapText="1"/>
    </xf>
    <xf numFmtId="0" fontId="16" fillId="0" borderId="14" xfId="0" applyFont="1" applyBorder="1" applyAlignment="1">
      <alignment wrapText="1"/>
    </xf>
    <xf numFmtId="0" fontId="18" fillId="5" borderId="13" xfId="0" applyFont="1" applyFill="1" applyBorder="1" applyAlignment="1">
      <alignment horizontal="left" vertical="top" wrapText="1" indent="1"/>
    </xf>
    <xf numFmtId="0" fontId="16" fillId="5" borderId="0" xfId="0" applyFont="1" applyFill="1" applyBorder="1" applyAlignment="1">
      <alignment wrapText="1"/>
    </xf>
    <xf numFmtId="0" fontId="0" fillId="5" borderId="0" xfId="0" applyFill="1" applyBorder="1" applyAlignment="1">
      <alignment wrapText="1"/>
    </xf>
    <xf numFmtId="0" fontId="0" fillId="5" borderId="14" xfId="0" applyFill="1" applyBorder="1" applyAlignment="1">
      <alignment wrapText="1"/>
    </xf>
    <xf numFmtId="0" fontId="0" fillId="0" borderId="13" xfId="0" applyBorder="1" applyAlignment="1">
      <alignment vertical="top" wrapText="1"/>
    </xf>
    <xf numFmtId="0" fontId="0" fillId="0" borderId="0" xfId="0" applyBorder="1" applyAlignment="1">
      <alignment vertical="top" wrapText="1"/>
    </xf>
    <xf numFmtId="0" fontId="0" fillId="0" borderId="14" xfId="0" applyBorder="1" applyAlignment="1">
      <alignment vertical="top" wrapText="1"/>
    </xf>
    <xf numFmtId="0" fontId="13" fillId="0" borderId="13" xfId="0" applyFont="1" applyBorder="1" applyAlignment="1">
      <alignment horizontal="left" vertical="top" wrapText="1" indent="1"/>
    </xf>
    <xf numFmtId="0" fontId="0" fillId="0" borderId="0" xfId="0" applyBorder="1" applyAlignment="1">
      <alignment wrapText="1"/>
    </xf>
    <xf numFmtId="0" fontId="0" fillId="0" borderId="14" xfId="0" applyBorder="1" applyAlignment="1">
      <alignment wrapText="1"/>
    </xf>
    <xf numFmtId="0" fontId="13" fillId="5" borderId="13" xfId="0" applyFont="1" applyFill="1" applyBorder="1" applyAlignment="1">
      <alignment horizontal="left" vertical="top" wrapText="1" indent="3"/>
    </xf>
    <xf numFmtId="0" fontId="13" fillId="5" borderId="0" xfId="0" applyFont="1" applyFill="1" applyBorder="1" applyAlignment="1">
      <alignment wrapText="1"/>
    </xf>
    <xf numFmtId="3" fontId="13" fillId="5" borderId="0" xfId="0" applyNumberFormat="1" applyFont="1" applyFill="1" applyBorder="1" applyAlignment="1">
      <alignment horizontal="right" wrapText="1"/>
    </xf>
    <xf numFmtId="0" fontId="13" fillId="5" borderId="0" xfId="0" applyFont="1" applyFill="1" applyBorder="1" applyAlignment="1"/>
    <xf numFmtId="0" fontId="13" fillId="5" borderId="14" xfId="0" applyFont="1" applyFill="1" applyBorder="1" applyAlignment="1"/>
    <xf numFmtId="0" fontId="13" fillId="0" borderId="13" xfId="0" applyFont="1" applyBorder="1" applyAlignment="1">
      <alignment horizontal="left" vertical="top" wrapText="1" indent="3"/>
    </xf>
    <xf numFmtId="0" fontId="13" fillId="0" borderId="0" xfId="0" applyFont="1" applyBorder="1" applyAlignment="1">
      <alignment wrapText="1"/>
    </xf>
    <xf numFmtId="3" fontId="13" fillId="0" borderId="0" xfId="0" applyNumberFormat="1" applyFont="1" applyBorder="1" applyAlignment="1">
      <alignment horizontal="right" wrapText="1"/>
    </xf>
    <xf numFmtId="0" fontId="13" fillId="0" borderId="0" xfId="0" applyFont="1" applyBorder="1" applyAlignment="1"/>
    <xf numFmtId="0" fontId="13" fillId="0" borderId="14" xfId="0" applyFont="1" applyBorder="1" applyAlignment="1"/>
    <xf numFmtId="0" fontId="19" fillId="0" borderId="13" xfId="0" applyFont="1" applyBorder="1" applyAlignment="1">
      <alignment wrapText="1"/>
    </xf>
    <xf numFmtId="0" fontId="19" fillId="0" borderId="0" xfId="0" applyFont="1" applyBorder="1" applyAlignment="1">
      <alignment vertical="top" wrapText="1"/>
    </xf>
    <xf numFmtId="0" fontId="19" fillId="0" borderId="14" xfId="0" applyFont="1" applyBorder="1" applyAlignment="1">
      <alignment vertical="top" wrapText="1"/>
    </xf>
    <xf numFmtId="0" fontId="13" fillId="5" borderId="13" xfId="0" applyFont="1" applyFill="1" applyBorder="1" applyAlignment="1">
      <alignment horizontal="left" vertical="top" wrapText="1" indent="5"/>
    </xf>
    <xf numFmtId="0" fontId="13" fillId="5" borderId="13" xfId="0" applyFont="1" applyFill="1" applyBorder="1" applyAlignment="1">
      <alignment horizontal="left" vertical="top" wrapText="1" indent="1"/>
    </xf>
    <xf numFmtId="0" fontId="13" fillId="0" borderId="13" xfId="0" applyFont="1" applyBorder="1" applyAlignment="1">
      <alignment horizontal="left" vertical="top" wrapText="1" indent="5"/>
    </xf>
    <xf numFmtId="0" fontId="13" fillId="5" borderId="0" xfId="0" applyFont="1" applyFill="1" applyBorder="1" applyAlignment="1">
      <alignment horizontal="right" wrapText="1"/>
    </xf>
    <xf numFmtId="0" fontId="13" fillId="5" borderId="15" xfId="0" applyFont="1" applyFill="1" applyBorder="1" applyAlignment="1">
      <alignment horizontal="left" vertical="top" wrapText="1" indent="5"/>
    </xf>
    <xf numFmtId="0" fontId="16" fillId="5" borderId="16" xfId="0" applyFont="1" applyFill="1" applyBorder="1" applyAlignment="1">
      <alignment wrapText="1"/>
    </xf>
    <xf numFmtId="0" fontId="13" fillId="5" borderId="16" xfId="0" applyFont="1" applyFill="1" applyBorder="1" applyAlignment="1">
      <alignment wrapText="1"/>
    </xf>
    <xf numFmtId="3" fontId="13" fillId="5" borderId="16" xfId="0" applyNumberFormat="1" applyFont="1" applyFill="1" applyBorder="1" applyAlignment="1">
      <alignment horizontal="right" wrapText="1"/>
    </xf>
    <xf numFmtId="0" fontId="13" fillId="5" borderId="16" xfId="0" applyFont="1" applyFill="1" applyBorder="1" applyAlignment="1"/>
    <xf numFmtId="0" fontId="13" fillId="5" borderId="17" xfId="0" applyFont="1" applyFill="1" applyBorder="1" applyAlignment="1"/>
    <xf numFmtId="5" fontId="11" fillId="2" borderId="10" xfId="0" applyNumberFormat="1" applyFont="1" applyFill="1" applyBorder="1">
      <alignment vertical="top"/>
    </xf>
    <xf numFmtId="166" fontId="7" fillId="2" borderId="0" xfId="0" applyNumberFormat="1" applyFont="1" applyFill="1" applyBorder="1">
      <alignment vertical="top"/>
    </xf>
    <xf numFmtId="10" fontId="11" fillId="2" borderId="10" xfId="0" applyNumberFormat="1" applyFont="1" applyFill="1" applyBorder="1">
      <alignment vertical="top"/>
    </xf>
    <xf numFmtId="10" fontId="11" fillId="2" borderId="0" xfId="0" applyNumberFormat="1" applyFont="1" applyFill="1" applyBorder="1">
      <alignment vertical="top"/>
    </xf>
    <xf numFmtId="37" fontId="12" fillId="2" borderId="10" xfId="0" applyNumberFormat="1" applyFont="1" applyFill="1" applyBorder="1">
      <alignment vertical="top"/>
    </xf>
    <xf numFmtId="0" fontId="7" fillId="2" borderId="0" xfId="0" applyFont="1" applyFill="1" applyBorder="1" applyAlignment="1">
      <alignment horizontal="center"/>
    </xf>
    <xf numFmtId="0" fontId="9" fillId="2" borderId="0" xfId="0" applyFont="1" applyFill="1" applyBorder="1" applyAlignment="1">
      <alignment horizontal="right" vertical="top"/>
    </xf>
    <xf numFmtId="169" fontId="11" fillId="2" borderId="10" xfId="0" applyNumberFormat="1" applyFont="1" applyFill="1" applyBorder="1">
      <alignment vertical="top"/>
    </xf>
    <xf numFmtId="0" fontId="1" fillId="2" borderId="0" xfId="0" applyFont="1" applyFill="1">
      <alignment vertical="top"/>
    </xf>
    <xf numFmtId="0" fontId="1" fillId="0" borderId="0" xfId="0" applyFont="1">
      <alignment vertical="top"/>
    </xf>
    <xf numFmtId="0" fontId="1" fillId="2" borderId="0" xfId="0" applyFont="1" applyFill="1" applyAlignment="1">
      <alignment horizontal="right" vertical="top"/>
    </xf>
    <xf numFmtId="0" fontId="1" fillId="2" borderId="7" xfId="0" applyFont="1" applyFill="1" applyBorder="1">
      <alignment vertical="top"/>
    </xf>
    <xf numFmtId="0" fontId="1" fillId="2" borderId="8" xfId="0" applyFont="1" applyFill="1" applyBorder="1">
      <alignment vertical="top"/>
    </xf>
    <xf numFmtId="0" fontId="7" fillId="2" borderId="0" xfId="0" applyFont="1" applyFill="1" applyBorder="1" applyAlignment="1">
      <alignment vertical="top"/>
    </xf>
    <xf numFmtId="0" fontId="7" fillId="2" borderId="0" xfId="0" applyNumberFormat="1" applyFont="1" applyFill="1" applyBorder="1" applyAlignment="1">
      <alignment vertical="top" wrapText="1"/>
    </xf>
    <xf numFmtId="0" fontId="7" fillId="2" borderId="0" xfId="0" applyFont="1" applyFill="1" applyBorder="1" applyAlignment="1">
      <alignment vertical="top" wrapText="1"/>
    </xf>
    <xf numFmtId="0" fontId="7" fillId="2" borderId="6" xfId="0" applyFont="1" applyFill="1" applyBorder="1">
      <alignment vertical="top"/>
    </xf>
    <xf numFmtId="5" fontId="11" fillId="2" borderId="18" xfId="0" applyNumberFormat="1" applyFont="1" applyFill="1" applyBorder="1">
      <alignment vertical="top"/>
    </xf>
    <xf numFmtId="169" fontId="11" fillId="2" borderId="18" xfId="0" applyNumberFormat="1" applyFont="1" applyFill="1" applyBorder="1">
      <alignment vertical="top"/>
    </xf>
    <xf numFmtId="168" fontId="11" fillId="2" borderId="10" xfId="0" applyNumberFormat="1" applyFont="1" applyFill="1" applyBorder="1">
      <alignment vertical="top"/>
    </xf>
    <xf numFmtId="1" fontId="7" fillId="0" borderId="0" xfId="0" applyNumberFormat="1" applyFont="1" applyAlignment="1">
      <alignment horizontal="center" vertical="top"/>
    </xf>
    <xf numFmtId="0" fontId="0" fillId="2" borderId="0" xfId="0" applyFill="1" applyBorder="1" applyAlignment="1"/>
    <xf numFmtId="0" fontId="20" fillId="2" borderId="0" xfId="0" applyFont="1" applyFill="1" applyBorder="1" applyAlignment="1"/>
    <xf numFmtId="0" fontId="0" fillId="2" borderId="19" xfId="0" applyFill="1" applyBorder="1" applyAlignment="1"/>
    <xf numFmtId="0" fontId="0" fillId="2" borderId="20" xfId="0" applyFill="1" applyBorder="1" applyAlignment="1"/>
    <xf numFmtId="0" fontId="0" fillId="2" borderId="21" xfId="0" applyFill="1" applyBorder="1" applyAlignment="1"/>
    <xf numFmtId="0" fontId="0" fillId="2" borderId="0" xfId="0" applyFill="1" applyAlignment="1"/>
    <xf numFmtId="0" fontId="3" fillId="2" borderId="22" xfId="0" applyFont="1" applyFill="1" applyBorder="1" applyAlignment="1"/>
    <xf numFmtId="0" fontId="3" fillId="2" borderId="23" xfId="0" applyNumberFormat="1" applyFont="1" applyFill="1" applyBorder="1" applyAlignment="1">
      <alignment horizontal="right"/>
    </xf>
    <xf numFmtId="0" fontId="3" fillId="2" borderId="24" xfId="0" applyNumberFormat="1" applyFont="1" applyFill="1" applyBorder="1" applyAlignment="1">
      <alignment horizontal="right"/>
    </xf>
    <xf numFmtId="0" fontId="3" fillId="2" borderId="20" xfId="0" applyFont="1" applyFill="1" applyBorder="1" applyAlignment="1"/>
    <xf numFmtId="37" fontId="3" fillId="2" borderId="0" xfId="0" applyNumberFormat="1" applyFont="1" applyFill="1" applyBorder="1" applyAlignment="1"/>
    <xf numFmtId="3" fontId="3" fillId="2" borderId="19" xfId="0" applyNumberFormat="1" applyFont="1" applyFill="1" applyBorder="1" applyAlignment="1"/>
    <xf numFmtId="37" fontId="0" fillId="2" borderId="0" xfId="0" applyNumberFormat="1" applyFill="1" applyBorder="1" applyAlignment="1"/>
    <xf numFmtId="0" fontId="5" fillId="2" borderId="20" xfId="0" applyFont="1" applyFill="1" applyBorder="1" applyAlignment="1"/>
    <xf numFmtId="3" fontId="0" fillId="2" borderId="19" xfId="0" applyNumberFormat="1" applyFill="1" applyBorder="1" applyAlignment="1"/>
    <xf numFmtId="37" fontId="0" fillId="2" borderId="19" xfId="0" applyNumberFormat="1" applyFill="1" applyBorder="1" applyAlignment="1"/>
    <xf numFmtId="0" fontId="5" fillId="2" borderId="25" xfId="0" applyFont="1" applyFill="1" applyBorder="1" applyAlignment="1"/>
    <xf numFmtId="37" fontId="0" fillId="2" borderId="1" xfId="0" applyNumberFormat="1" applyFill="1" applyBorder="1" applyAlignment="1"/>
    <xf numFmtId="37" fontId="0" fillId="2" borderId="26" xfId="0" applyNumberFormat="1" applyFill="1" applyBorder="1" applyAlignment="1"/>
    <xf numFmtId="3" fontId="0" fillId="2" borderId="26" xfId="0" applyNumberFormat="1" applyFill="1" applyBorder="1" applyAlignment="1"/>
    <xf numFmtId="37" fontId="3" fillId="2" borderId="19" xfId="0" applyNumberFormat="1" applyFont="1" applyFill="1" applyBorder="1" applyAlignment="1"/>
    <xf numFmtId="6" fontId="3" fillId="2" borderId="19" xfId="0" applyNumberFormat="1" applyFont="1" applyFill="1" applyBorder="1" applyAlignment="1"/>
    <xf numFmtId="0" fontId="0" fillId="2" borderId="27" xfId="0" applyFill="1" applyBorder="1" applyAlignment="1"/>
    <xf numFmtId="0" fontId="0" fillId="2" borderId="28" xfId="0" applyFill="1" applyBorder="1" applyAlignment="1"/>
    <xf numFmtId="15" fontId="3" fillId="2" borderId="23" xfId="0" applyNumberFormat="1" applyFont="1" applyFill="1" applyBorder="1" applyAlignment="1"/>
    <xf numFmtId="15" fontId="3" fillId="2" borderId="29" xfId="0" applyNumberFormat="1" applyFont="1" applyFill="1" applyBorder="1" applyAlignment="1"/>
    <xf numFmtId="3" fontId="0" fillId="2" borderId="0" xfId="0" applyNumberFormat="1" applyFill="1" applyBorder="1" applyAlignment="1"/>
    <xf numFmtId="0" fontId="0" fillId="2" borderId="25" xfId="0" applyFill="1" applyBorder="1" applyAlignment="1"/>
    <xf numFmtId="3" fontId="0" fillId="2" borderId="1" xfId="0" applyNumberFormat="1" applyFill="1" applyBorder="1" applyAlignment="1"/>
    <xf numFmtId="3" fontId="0" fillId="2" borderId="30" xfId="0" applyNumberFormat="1" applyFill="1" applyBorder="1" applyAlignment="1"/>
    <xf numFmtId="3" fontId="3" fillId="2" borderId="0" xfId="0" applyNumberFormat="1" applyFont="1" applyFill="1" applyBorder="1" applyAlignment="1"/>
    <xf numFmtId="0" fontId="3" fillId="2" borderId="27" xfId="0" applyFont="1" applyFill="1" applyBorder="1" applyAlignment="1"/>
    <xf numFmtId="3" fontId="3" fillId="2" borderId="21" xfId="0" applyNumberFormat="1" applyFont="1" applyFill="1" applyBorder="1" applyAlignment="1"/>
    <xf numFmtId="3" fontId="3" fillId="2" borderId="28" xfId="0" applyNumberFormat="1" applyFont="1" applyFill="1" applyBorder="1" applyAlignment="1"/>
    <xf numFmtId="3" fontId="13" fillId="0" borderId="0" xfId="0" quotePrefix="1" applyNumberFormat="1" applyFont="1" applyBorder="1" applyAlignment="1">
      <alignment horizontal="right" wrapText="1"/>
    </xf>
    <xf numFmtId="0" fontId="13" fillId="5" borderId="11" xfId="0" applyFont="1" applyFill="1" applyBorder="1" applyAlignment="1">
      <alignment wrapText="1"/>
    </xf>
    <xf numFmtId="3" fontId="13" fillId="5" borderId="11" xfId="0" applyNumberFormat="1" applyFont="1" applyFill="1" applyBorder="1" applyAlignment="1">
      <alignment horizontal="right" wrapText="1"/>
    </xf>
    <xf numFmtId="3" fontId="13" fillId="5" borderId="0" xfId="0" quotePrefix="1" applyNumberFormat="1" applyFont="1" applyFill="1" applyBorder="1" applyAlignment="1">
      <alignment horizontal="right" wrapText="1"/>
    </xf>
    <xf numFmtId="0" fontId="13" fillId="0" borderId="0" xfId="0" applyFont="1" applyFill="1" applyBorder="1" applyAlignment="1">
      <alignment horizontal="right" wrapText="1"/>
    </xf>
    <xf numFmtId="3" fontId="13" fillId="5" borderId="0" xfId="0" applyNumberFormat="1" applyFont="1" applyFill="1" applyBorder="1" applyAlignment="1"/>
    <xf numFmtId="3" fontId="13" fillId="0" borderId="0" xfId="0" applyNumberFormat="1" applyFont="1" applyAlignment="1">
      <alignment horizontal="right" wrapText="1"/>
    </xf>
    <xf numFmtId="0" fontId="29" fillId="7" borderId="0" xfId="0" applyFont="1" applyFill="1" applyAlignment="1">
      <alignment horizontal="left" wrapText="1" indent="1"/>
    </xf>
    <xf numFmtId="0" fontId="30" fillId="7" borderId="0" xfId="0" applyFont="1" applyFill="1" applyAlignment="1">
      <alignment wrapText="1"/>
    </xf>
    <xf numFmtId="0" fontId="29" fillId="7" borderId="0" xfId="0" applyFont="1" applyFill="1" applyAlignment="1">
      <alignment wrapText="1"/>
    </xf>
    <xf numFmtId="3" fontId="29" fillId="7" borderId="31" xfId="0" applyNumberFormat="1" applyFont="1" applyFill="1" applyBorder="1" applyAlignment="1">
      <alignment horizontal="right" wrapText="1"/>
    </xf>
    <xf numFmtId="0" fontId="29" fillId="0" borderId="0" xfId="0" applyFont="1" applyAlignment="1">
      <alignment horizontal="left" wrapText="1" indent="1"/>
    </xf>
    <xf numFmtId="0" fontId="30" fillId="0" borderId="0" xfId="0" applyFont="1" applyAlignment="1">
      <alignment wrapText="1"/>
    </xf>
    <xf numFmtId="0" fontId="29" fillId="7" borderId="0" xfId="0" applyFont="1" applyFill="1" applyAlignment="1">
      <alignment horizontal="left" wrapText="1" indent="3"/>
    </xf>
    <xf numFmtId="0" fontId="29" fillId="0" borderId="0" xfId="0" applyFont="1" applyAlignment="1">
      <alignment horizontal="left" wrapText="1" indent="3"/>
    </xf>
    <xf numFmtId="0" fontId="29" fillId="0" borderId="0" xfId="0" applyFont="1" applyAlignment="1">
      <alignment wrapText="1"/>
    </xf>
    <xf numFmtId="3" fontId="29" fillId="0" borderId="31" xfId="0" applyNumberFormat="1" applyFont="1" applyBorder="1" applyAlignment="1">
      <alignment horizontal="right" wrapText="1"/>
    </xf>
    <xf numFmtId="0" fontId="29" fillId="0" borderId="32" xfId="0" applyFont="1" applyBorder="1" applyAlignment="1">
      <alignment wrapText="1"/>
    </xf>
    <xf numFmtId="3" fontId="29" fillId="0" borderId="33" xfId="0" applyNumberFormat="1" applyFont="1" applyBorder="1" applyAlignment="1">
      <alignment horizontal="right" wrapText="1"/>
    </xf>
    <xf numFmtId="0" fontId="29" fillId="7" borderId="0" xfId="0" applyFont="1" applyFill="1" applyAlignment="1">
      <alignment horizontal="right" wrapText="1"/>
    </xf>
    <xf numFmtId="0" fontId="29" fillId="0" borderId="0" xfId="0" applyFont="1" applyAlignment="1">
      <alignment horizontal="right" wrapText="1"/>
    </xf>
    <xf numFmtId="0" fontId="31" fillId="8" borderId="0" xfId="0" applyFont="1" applyFill="1" applyAlignment="1">
      <alignment horizontal="left" wrapText="1" indent="1"/>
    </xf>
    <xf numFmtId="0" fontId="32" fillId="8" borderId="0" xfId="0" applyFont="1" applyFill="1" applyAlignment="1">
      <alignment wrapText="1"/>
    </xf>
    <xf numFmtId="0" fontId="31" fillId="0" borderId="0" xfId="0" applyFont="1" applyAlignment="1">
      <alignment horizontal="left" wrapText="1" indent="3"/>
    </xf>
    <xf numFmtId="0" fontId="32" fillId="0" borderId="0" xfId="0" applyFont="1" applyAlignment="1">
      <alignment wrapText="1"/>
    </xf>
    <xf numFmtId="0" fontId="31" fillId="0" borderId="0" xfId="0" applyFont="1" applyAlignment="1">
      <alignment wrapText="1"/>
    </xf>
    <xf numFmtId="3" fontId="31" fillId="0" borderId="0" xfId="0" applyNumberFormat="1" applyFont="1" applyAlignment="1">
      <alignment horizontal="right" wrapText="1"/>
    </xf>
    <xf numFmtId="0" fontId="31" fillId="8" borderId="0" xfId="0" applyFont="1" applyFill="1" applyAlignment="1">
      <alignment horizontal="left" wrapText="1" indent="3"/>
    </xf>
    <xf numFmtId="0" fontId="31" fillId="0" borderId="0" xfId="0" applyFont="1" applyAlignment="1">
      <alignment horizontal="left" wrapText="1" indent="4"/>
    </xf>
    <xf numFmtId="0" fontId="31" fillId="8" borderId="0" xfId="0" applyFont="1" applyFill="1" applyAlignment="1">
      <alignment horizontal="left" wrapText="1" indent="4"/>
    </xf>
    <xf numFmtId="3" fontId="31" fillId="8" borderId="0" xfId="0" applyNumberFormat="1" applyFont="1" applyFill="1" applyAlignment="1">
      <alignment horizontal="right" wrapText="1"/>
    </xf>
    <xf numFmtId="0" fontId="31" fillId="8" borderId="0" xfId="0" applyFont="1" applyFill="1" applyAlignment="1">
      <alignment horizontal="right" wrapText="1"/>
    </xf>
    <xf numFmtId="0" fontId="31" fillId="8" borderId="0" xfId="0" applyFont="1" applyFill="1" applyAlignment="1">
      <alignment wrapText="1"/>
    </xf>
    <xf numFmtId="0" fontId="31" fillId="8" borderId="0" xfId="0" applyFont="1" applyFill="1" applyAlignment="1">
      <alignment horizontal="left" wrapText="1" indent="5"/>
    </xf>
    <xf numFmtId="0" fontId="31" fillId="0" borderId="0" xfId="0" applyFont="1" applyAlignment="1">
      <alignment horizontal="left" wrapText="1" indent="5"/>
    </xf>
    <xf numFmtId="0" fontId="31" fillId="8" borderId="0" xfId="0" applyFont="1" applyFill="1" applyAlignment="1">
      <alignment horizontal="left" wrapText="1" indent="7"/>
    </xf>
    <xf numFmtId="0" fontId="31" fillId="0" borderId="0" xfId="0" applyFont="1" applyAlignment="1">
      <alignment horizontal="left" wrapText="1" indent="1"/>
    </xf>
    <xf numFmtId="0" fontId="31" fillId="0" borderId="32" xfId="0" applyFont="1" applyBorder="1" applyAlignment="1">
      <alignment wrapText="1"/>
    </xf>
    <xf numFmtId="3" fontId="31" fillId="0" borderId="32" xfId="0" applyNumberFormat="1" applyFont="1" applyBorder="1" applyAlignment="1">
      <alignment horizontal="right" wrapText="1"/>
    </xf>
    <xf numFmtId="3" fontId="31" fillId="0" borderId="0" xfId="0" applyNumberFormat="1" applyFont="1" applyAlignment="1">
      <alignment horizontal="right" wrapText="1"/>
    </xf>
    <xf numFmtId="3" fontId="29" fillId="7" borderId="0" xfId="0" applyNumberFormat="1" applyFont="1" applyFill="1" applyAlignment="1">
      <alignment horizontal="right" wrapText="1"/>
    </xf>
    <xf numFmtId="3" fontId="29" fillId="7" borderId="21" xfId="0" applyNumberFormat="1" applyFont="1" applyFill="1" applyBorder="1" applyAlignment="1">
      <alignment horizontal="right" wrapText="1"/>
    </xf>
    <xf numFmtId="3" fontId="29" fillId="0" borderId="31" xfId="0" applyNumberFormat="1" applyFont="1" applyBorder="1" applyAlignment="1">
      <alignment horizontal="right" wrapText="1"/>
    </xf>
    <xf numFmtId="0" fontId="9" fillId="0" borderId="0" xfId="0" applyFont="1">
      <alignment vertical="top"/>
    </xf>
    <xf numFmtId="0" fontId="2" fillId="2" borderId="6" xfId="2" applyFill="1" applyBorder="1" applyAlignment="1" applyProtection="1"/>
    <xf numFmtId="3" fontId="31" fillId="8" borderId="31" xfId="0" applyNumberFormat="1" applyFont="1" applyFill="1" applyBorder="1" applyAlignment="1">
      <alignment wrapText="1"/>
    </xf>
    <xf numFmtId="3" fontId="31" fillId="8" borderId="0" xfId="0" applyNumberFormat="1" applyFont="1" applyFill="1" applyAlignment="1">
      <alignment wrapText="1"/>
    </xf>
    <xf numFmtId="3" fontId="31" fillId="0" borderId="0" xfId="0" applyNumberFormat="1" applyFont="1" applyAlignment="1">
      <alignment wrapText="1"/>
    </xf>
    <xf numFmtId="0" fontId="7" fillId="2" borderId="0" xfId="0" applyNumberFormat="1" applyFont="1" applyFill="1" applyBorder="1" applyAlignment="1">
      <alignment horizontal="left" vertical="center" wrapText="1"/>
    </xf>
    <xf numFmtId="0" fontId="7" fillId="2" borderId="0" xfId="0" applyNumberFormat="1" applyFont="1" applyFill="1" applyBorder="1" applyAlignment="1">
      <alignment horizontal="left" vertical="top" wrapText="1"/>
    </xf>
    <xf numFmtId="170" fontId="11" fillId="2" borderId="10" xfId="0" applyNumberFormat="1" applyFont="1" applyFill="1" applyBorder="1">
      <alignment vertical="top"/>
    </xf>
    <xf numFmtId="6" fontId="8" fillId="2" borderId="10" xfId="0" applyNumberFormat="1" applyFont="1" applyFill="1" applyBorder="1" applyAlignment="1"/>
    <xf numFmtId="0" fontId="9" fillId="2" borderId="6" xfId="0" applyFont="1" applyFill="1" applyBorder="1" applyAlignment="1"/>
    <xf numFmtId="39" fontId="11" fillId="2" borderId="10" xfId="0" applyNumberFormat="1" applyFont="1" applyFill="1" applyBorder="1">
      <alignment vertical="top"/>
    </xf>
    <xf numFmtId="6" fontId="8" fillId="2" borderId="0" xfId="0" applyNumberFormat="1" applyFont="1" applyFill="1" applyBorder="1" applyAlignment="1"/>
    <xf numFmtId="39" fontId="11" fillId="2" borderId="0" xfId="0" applyNumberFormat="1" applyFont="1" applyFill="1" applyBorder="1">
      <alignment vertical="top"/>
    </xf>
    <xf numFmtId="0" fontId="7" fillId="2" borderId="0" xfId="0" applyFont="1" applyFill="1" applyBorder="1" applyAlignment="1">
      <alignment horizontal="right" vertical="top"/>
    </xf>
    <xf numFmtId="0" fontId="7" fillId="2" borderId="0" xfId="0" applyFont="1" applyFill="1" applyBorder="1" applyAlignment="1">
      <alignment horizontal="center" wrapText="1"/>
    </xf>
    <xf numFmtId="0" fontId="7" fillId="2" borderId="0" xfId="0" applyFont="1" applyFill="1" applyBorder="1" applyAlignment="1">
      <alignment vertical="center"/>
    </xf>
    <xf numFmtId="0" fontId="9" fillId="2" borderId="0" xfId="0" applyFont="1" applyFill="1" applyBorder="1" applyAlignment="1">
      <alignment horizontal="right" vertical="center"/>
    </xf>
    <xf numFmtId="10" fontId="10" fillId="2" borderId="0" xfId="0" applyNumberFormat="1" applyFont="1" applyFill="1" applyBorder="1">
      <alignment vertical="top"/>
    </xf>
    <xf numFmtId="166" fontId="21" fillId="2" borderId="0" xfId="0" applyNumberFormat="1" applyFont="1" applyFill="1" applyBorder="1">
      <alignment vertical="top"/>
    </xf>
    <xf numFmtId="0" fontId="21" fillId="2" borderId="0" xfId="0" applyFont="1" applyFill="1" applyBorder="1">
      <alignment vertical="top"/>
    </xf>
    <xf numFmtId="0" fontId="21" fillId="2" borderId="5" xfId="0" applyFont="1" applyFill="1" applyBorder="1">
      <alignment vertical="top"/>
    </xf>
    <xf numFmtId="0" fontId="22" fillId="3" borderId="0" xfId="0" applyFont="1" applyFill="1" applyBorder="1" applyAlignment="1">
      <alignment horizontal="left"/>
    </xf>
    <xf numFmtId="171" fontId="10" fillId="2" borderId="0" xfId="0" applyNumberFormat="1" applyFont="1" applyFill="1" applyBorder="1">
      <alignment vertical="top"/>
    </xf>
    <xf numFmtId="2" fontId="10" fillId="2" borderId="0" xfId="0" applyNumberFormat="1" applyFont="1" applyFill="1" applyBorder="1">
      <alignment vertical="top"/>
    </xf>
    <xf numFmtId="167" fontId="10" fillId="2" borderId="0" xfId="0" applyNumberFormat="1" applyFont="1" applyFill="1" applyBorder="1">
      <alignment vertical="top"/>
    </xf>
    <xf numFmtId="169" fontId="10" fillId="2" borderId="0" xfId="0" applyNumberFormat="1" applyFont="1" applyFill="1" applyBorder="1">
      <alignment vertical="top"/>
    </xf>
    <xf numFmtId="0" fontId="9" fillId="2" borderId="0" xfId="0" applyFont="1" applyFill="1" applyBorder="1" applyAlignment="1"/>
    <xf numFmtId="0" fontId="22" fillId="3" borderId="0" xfId="0" applyFont="1" applyFill="1" applyBorder="1" applyAlignment="1"/>
    <xf numFmtId="8" fontId="25" fillId="0" borderId="0" xfId="1" applyFont="1">
      <alignment vertical="top"/>
    </xf>
    <xf numFmtId="165" fontId="33" fillId="2" borderId="0" xfId="0" applyNumberFormat="1" applyFont="1" applyFill="1" applyBorder="1">
      <alignment vertical="top"/>
    </xf>
    <xf numFmtId="164" fontId="7" fillId="2" borderId="0" xfId="0" applyNumberFormat="1" applyFont="1" applyFill="1" applyBorder="1">
      <alignment vertical="top"/>
    </xf>
    <xf numFmtId="0" fontId="21" fillId="0" borderId="0" xfId="3">
      <alignment vertical="top"/>
    </xf>
    <xf numFmtId="0" fontId="34" fillId="3" borderId="39" xfId="3" applyFont="1" applyFill="1" applyBorder="1" applyAlignment="1"/>
    <xf numFmtId="0" fontId="21" fillId="9" borderId="20" xfId="3" applyFont="1" applyFill="1" applyBorder="1">
      <alignment vertical="top"/>
    </xf>
    <xf numFmtId="0" fontId="21" fillId="9" borderId="20" xfId="3" applyFill="1" applyBorder="1">
      <alignment vertical="top"/>
    </xf>
    <xf numFmtId="0" fontId="21" fillId="9" borderId="0" xfId="3" applyFill="1" applyBorder="1">
      <alignment vertical="top"/>
    </xf>
    <xf numFmtId="0" fontId="21" fillId="9" borderId="19" xfId="3" applyFill="1" applyBorder="1">
      <alignment vertical="top"/>
    </xf>
    <xf numFmtId="0" fontId="21" fillId="10" borderId="20" xfId="3" applyFill="1" applyBorder="1">
      <alignment vertical="top"/>
    </xf>
    <xf numFmtId="0" fontId="21" fillId="10" borderId="0" xfId="3" applyFill="1" applyBorder="1">
      <alignment vertical="top"/>
    </xf>
    <xf numFmtId="0" fontId="21" fillId="10" borderId="19" xfId="3" applyFill="1" applyBorder="1">
      <alignment vertical="top"/>
    </xf>
    <xf numFmtId="8" fontId="21" fillId="9" borderId="0" xfId="3" applyNumberFormat="1" applyFill="1" applyBorder="1">
      <alignment vertical="top"/>
    </xf>
    <xf numFmtId="0" fontId="21" fillId="10" borderId="20" xfId="3" applyFont="1" applyFill="1" applyBorder="1">
      <alignment vertical="top"/>
    </xf>
    <xf numFmtId="0" fontId="21" fillId="9" borderId="27" xfId="3" applyFont="1" applyFill="1" applyBorder="1">
      <alignment vertical="top"/>
    </xf>
    <xf numFmtId="8" fontId="21" fillId="9" borderId="21" xfId="3" applyNumberFormat="1" applyFill="1" applyBorder="1">
      <alignment vertical="top"/>
    </xf>
    <xf numFmtId="8" fontId="21" fillId="9" borderId="28" xfId="3" applyNumberFormat="1" applyFill="1" applyBorder="1">
      <alignment vertical="top"/>
    </xf>
    <xf numFmtId="0" fontId="21" fillId="0" borderId="0" xfId="3" applyFill="1">
      <alignment vertical="top"/>
    </xf>
    <xf numFmtId="0" fontId="7" fillId="2" borderId="9" xfId="3" applyFont="1" applyFill="1" applyBorder="1" applyAlignment="1"/>
    <xf numFmtId="0" fontId="7" fillId="2" borderId="8" xfId="3" applyFont="1" applyFill="1" applyBorder="1" applyAlignment="1"/>
    <xf numFmtId="0" fontId="21" fillId="2" borderId="8" xfId="3" applyFill="1" applyBorder="1">
      <alignment vertical="top"/>
    </xf>
    <xf numFmtId="0" fontId="21" fillId="2" borderId="7" xfId="3" applyFill="1" applyBorder="1">
      <alignment vertical="top"/>
    </xf>
    <xf numFmtId="0" fontId="7" fillId="2" borderId="6" xfId="3" applyFont="1" applyFill="1" applyBorder="1" applyAlignment="1"/>
    <xf numFmtId="167" fontId="21" fillId="2" borderId="0" xfId="3" applyNumberFormat="1" applyFill="1" applyBorder="1">
      <alignment vertical="top"/>
    </xf>
    <xf numFmtId="7" fontId="23" fillId="2" borderId="10" xfId="3" applyNumberFormat="1" applyFont="1" applyFill="1" applyBorder="1">
      <alignment vertical="top"/>
    </xf>
    <xf numFmtId="0" fontId="7" fillId="2" borderId="0" xfId="3" applyFont="1" applyFill="1" applyBorder="1" applyAlignment="1"/>
    <xf numFmtId="0" fontId="21" fillId="2" borderId="0" xfId="3" applyFont="1" applyFill="1" applyBorder="1">
      <alignment vertical="top"/>
    </xf>
    <xf numFmtId="0" fontId="21" fillId="2" borderId="5" xfId="3" applyFont="1" applyFill="1" applyBorder="1">
      <alignment vertical="top"/>
    </xf>
    <xf numFmtId="39" fontId="10" fillId="2" borderId="0" xfId="3" applyNumberFormat="1" applyFont="1" applyFill="1" applyBorder="1">
      <alignment vertical="top"/>
    </xf>
    <xf numFmtId="0" fontId="9" fillId="2" borderId="0" xfId="3" applyFont="1" applyFill="1" applyBorder="1" applyAlignment="1">
      <alignment horizontal="right"/>
    </xf>
    <xf numFmtId="0" fontId="21" fillId="2" borderId="5" xfId="3" applyFill="1" applyBorder="1">
      <alignment vertical="top"/>
    </xf>
    <xf numFmtId="166" fontId="3" fillId="2" borderId="0" xfId="3" applyNumberFormat="1" applyFont="1" applyFill="1" applyBorder="1">
      <alignment vertical="top"/>
    </xf>
    <xf numFmtId="39" fontId="23" fillId="2" borderId="10" xfId="3" applyNumberFormat="1" applyFont="1" applyFill="1" applyBorder="1">
      <alignment vertical="top"/>
    </xf>
    <xf numFmtId="0" fontId="7" fillId="2" borderId="0" xfId="3" applyNumberFormat="1" applyFont="1" applyFill="1" applyBorder="1" applyAlignment="1"/>
    <xf numFmtId="0" fontId="21" fillId="2" borderId="0" xfId="3" applyFont="1" applyFill="1" applyBorder="1" applyAlignment="1">
      <alignment horizontal="right" vertical="top"/>
    </xf>
    <xf numFmtId="166" fontId="21" fillId="2" borderId="0" xfId="3" applyNumberFormat="1" applyFill="1" applyBorder="1">
      <alignment vertical="top"/>
    </xf>
    <xf numFmtId="40" fontId="10" fillId="2" borderId="0" xfId="3" applyNumberFormat="1" applyFont="1" applyFill="1">
      <alignment vertical="top"/>
    </xf>
    <xf numFmtId="166" fontId="21" fillId="2" borderId="0" xfId="3" applyNumberFormat="1" applyFont="1" applyFill="1" applyBorder="1">
      <alignment vertical="top"/>
    </xf>
    <xf numFmtId="0" fontId="3" fillId="2" borderId="0" xfId="3" applyFont="1" applyFill="1">
      <alignment vertical="top"/>
    </xf>
    <xf numFmtId="172" fontId="10" fillId="2" borderId="0" xfId="3" applyNumberFormat="1" applyFont="1" applyFill="1" applyBorder="1">
      <alignment vertical="top"/>
    </xf>
    <xf numFmtId="10" fontId="24" fillId="2" borderId="10" xfId="3" applyNumberFormat="1" applyFont="1" applyFill="1" applyBorder="1" applyAlignment="1"/>
    <xf numFmtId="0" fontId="9" fillId="2" borderId="0" xfId="3" applyNumberFormat="1" applyFont="1" applyFill="1" applyBorder="1" applyAlignment="1"/>
    <xf numFmtId="0" fontId="7" fillId="4" borderId="0" xfId="3" applyFont="1" applyFill="1" applyBorder="1" applyAlignment="1"/>
    <xf numFmtId="0" fontId="21" fillId="2" borderId="0" xfId="3" applyFill="1">
      <alignment vertical="top"/>
    </xf>
    <xf numFmtId="0" fontId="7" fillId="0" borderId="0" xfId="3" applyFont="1" applyAlignment="1"/>
    <xf numFmtId="0" fontId="7" fillId="0" borderId="0" xfId="3" applyFont="1" applyAlignment="1" applyProtection="1">
      <protection locked="0"/>
    </xf>
    <xf numFmtId="0" fontId="7" fillId="0" borderId="0" xfId="3" applyFont="1" applyAlignment="1">
      <alignment horizontal="right" vertical="top"/>
    </xf>
    <xf numFmtId="0" fontId="7" fillId="2" borderId="5" xfId="3" applyFont="1" applyFill="1" applyBorder="1" applyAlignment="1"/>
    <xf numFmtId="0" fontId="7" fillId="2" borderId="0" xfId="3" applyFont="1" applyFill="1" applyBorder="1" applyAlignment="1">
      <alignment wrapText="1"/>
    </xf>
    <xf numFmtId="0" fontId="7" fillId="2" borderId="0" xfId="3" applyNumberFormat="1" applyFont="1" applyFill="1" applyBorder="1" applyAlignment="1">
      <alignment wrapText="1"/>
    </xf>
    <xf numFmtId="0" fontId="7" fillId="2" borderId="6" xfId="3" applyFont="1" applyFill="1" applyBorder="1" applyAlignment="1" applyProtection="1">
      <protection locked="0"/>
    </xf>
    <xf numFmtId="0" fontId="7" fillId="3" borderId="0" xfId="3" applyFont="1" applyFill="1" applyBorder="1" applyAlignment="1"/>
    <xf numFmtId="0" fontId="7" fillId="2" borderId="4" xfId="3" applyFont="1" applyFill="1" applyBorder="1" applyAlignment="1"/>
    <xf numFmtId="0" fontId="7" fillId="2" borderId="3" xfId="3" applyFont="1" applyFill="1" applyBorder="1" applyAlignment="1"/>
    <xf numFmtId="0" fontId="7" fillId="2" borderId="2" xfId="3" applyFont="1" applyFill="1" applyBorder="1" applyAlignment="1"/>
    <xf numFmtId="0" fontId="0" fillId="0" borderId="0" xfId="0" applyAlignment="1"/>
    <xf numFmtId="0" fontId="21" fillId="0" borderId="0" xfId="0" applyFont="1" applyAlignment="1">
      <alignment vertical="center" wrapText="1"/>
    </xf>
    <xf numFmtId="0" fontId="7" fillId="0" borderId="0" xfId="0" applyFont="1" applyFill="1" applyBorder="1" applyAlignment="1"/>
    <xf numFmtId="0" fontId="22" fillId="3" borderId="3" xfId="0" applyFont="1" applyFill="1" applyBorder="1" applyAlignment="1"/>
    <xf numFmtId="0" fontId="7" fillId="3" borderId="3" xfId="0" applyFont="1" applyFill="1" applyBorder="1" applyAlignment="1"/>
    <xf numFmtId="0" fontId="7" fillId="3" borderId="4" xfId="0" applyFont="1" applyFill="1" applyBorder="1" applyAlignment="1"/>
    <xf numFmtId="0" fontId="0" fillId="0" borderId="0" xfId="0" applyFill="1" applyBorder="1">
      <alignment vertical="top"/>
    </xf>
    <xf numFmtId="0" fontId="3" fillId="2" borderId="5" xfId="0" applyFont="1" applyFill="1" applyBorder="1">
      <alignment vertical="top"/>
    </xf>
    <xf numFmtId="0" fontId="3" fillId="2" borderId="0" xfId="0" applyFont="1" applyFill="1" applyBorder="1">
      <alignment vertical="top"/>
    </xf>
    <xf numFmtId="0" fontId="3" fillId="2" borderId="35" xfId="0" applyFont="1" applyFill="1" applyBorder="1">
      <alignment vertical="top"/>
    </xf>
    <xf numFmtId="0" fontId="3" fillId="2" borderId="6" xfId="0" applyFont="1" applyFill="1" applyBorder="1">
      <alignment vertical="top"/>
    </xf>
    <xf numFmtId="0" fontId="36" fillId="2" borderId="5" xfId="0" applyFont="1" applyFill="1" applyBorder="1">
      <alignment vertical="top"/>
    </xf>
    <xf numFmtId="0" fontId="37" fillId="2" borderId="0" xfId="0" applyFont="1" applyFill="1" applyBorder="1">
      <alignment vertical="top"/>
    </xf>
    <xf numFmtId="0" fontId="36" fillId="2" borderId="13" xfId="0" applyFont="1" applyFill="1" applyBorder="1">
      <alignment vertical="top"/>
    </xf>
    <xf numFmtId="0" fontId="37" fillId="2" borderId="6" xfId="0" applyFont="1" applyFill="1" applyBorder="1">
      <alignment vertical="top"/>
    </xf>
    <xf numFmtId="0" fontId="36" fillId="2" borderId="0" xfId="0" applyFont="1" applyFill="1" applyBorder="1">
      <alignment vertical="top"/>
    </xf>
    <xf numFmtId="0" fontId="36" fillId="2" borderId="6" xfId="0" applyFont="1" applyFill="1" applyBorder="1">
      <alignment vertical="top"/>
    </xf>
    <xf numFmtId="0" fontId="37" fillId="2" borderId="13" xfId="0" applyFont="1" applyFill="1" applyBorder="1">
      <alignment vertical="top"/>
    </xf>
    <xf numFmtId="0" fontId="36" fillId="2" borderId="8" xfId="0" applyFont="1" applyFill="1" applyBorder="1">
      <alignment vertical="top"/>
    </xf>
    <xf numFmtId="0" fontId="36" fillId="2" borderId="47" xfId="0" applyFont="1" applyFill="1" applyBorder="1">
      <alignment vertical="top"/>
    </xf>
    <xf numFmtId="0" fontId="36" fillId="2" borderId="9" xfId="0" applyFont="1" applyFill="1" applyBorder="1">
      <alignment vertical="top"/>
    </xf>
    <xf numFmtId="0" fontId="21" fillId="0" borderId="0" xfId="0" applyFont="1" applyBorder="1">
      <alignment vertical="top"/>
    </xf>
    <xf numFmtId="0" fontId="21" fillId="0" borderId="0" xfId="0" applyFont="1" applyFill="1">
      <alignment vertical="top"/>
    </xf>
    <xf numFmtId="0" fontId="22" fillId="3" borderId="4" xfId="0" applyFont="1" applyFill="1" applyBorder="1" applyAlignment="1"/>
    <xf numFmtId="0" fontId="21" fillId="0" borderId="0" xfId="0" applyFont="1">
      <alignment vertical="top"/>
    </xf>
    <xf numFmtId="0" fontId="36" fillId="2" borderId="16" xfId="0" applyFont="1" applyFill="1" applyBorder="1">
      <alignment vertical="top"/>
    </xf>
    <xf numFmtId="0" fontId="36" fillId="2" borderId="46" xfId="0" applyFont="1" applyFill="1" applyBorder="1">
      <alignment vertical="top"/>
    </xf>
    <xf numFmtId="0" fontId="36" fillId="2" borderId="48" xfId="0" applyFont="1" applyFill="1" applyBorder="1">
      <alignment vertical="top"/>
    </xf>
    <xf numFmtId="0" fontId="36" fillId="2" borderId="49" xfId="0" applyFont="1" applyFill="1" applyBorder="1">
      <alignment vertical="top"/>
    </xf>
    <xf numFmtId="0" fontId="36" fillId="2" borderId="7" xfId="0" applyFont="1" applyFill="1" applyBorder="1">
      <alignment vertical="top"/>
    </xf>
    <xf numFmtId="2" fontId="36" fillId="2" borderId="0" xfId="0" applyNumberFormat="1" applyFont="1" applyFill="1" applyBorder="1">
      <alignment vertical="top"/>
    </xf>
    <xf numFmtId="2" fontId="36" fillId="2" borderId="6" xfId="0" applyNumberFormat="1" applyFont="1" applyFill="1" applyBorder="1">
      <alignment vertical="top"/>
    </xf>
    <xf numFmtId="2" fontId="36" fillId="2" borderId="8" xfId="0" applyNumberFormat="1" applyFont="1" applyFill="1" applyBorder="1">
      <alignment vertical="top"/>
    </xf>
    <xf numFmtId="2" fontId="36" fillId="2" borderId="9" xfId="0" applyNumberFormat="1" applyFont="1" applyFill="1" applyBorder="1">
      <alignment vertical="top"/>
    </xf>
    <xf numFmtId="0" fontId="7" fillId="2" borderId="0" xfId="0" applyNumberFormat="1" applyFont="1" applyFill="1" applyBorder="1" applyAlignment="1">
      <alignment horizontal="left" vertical="center" wrapText="1"/>
    </xf>
    <xf numFmtId="0" fontId="6" fillId="3" borderId="0" xfId="0" applyFont="1" applyFill="1" applyBorder="1" applyAlignment="1">
      <alignment horizontal="left"/>
    </xf>
    <xf numFmtId="0" fontId="22" fillId="3" borderId="0" xfId="0" applyFont="1" applyFill="1" applyBorder="1" applyAlignment="1">
      <alignment horizontal="left"/>
    </xf>
    <xf numFmtId="10" fontId="10" fillId="2" borderId="0" xfId="0" applyNumberFormat="1" applyFont="1" applyFill="1" applyBorder="1" applyAlignment="1">
      <alignment horizontal="left" vertical="top" wrapText="1"/>
    </xf>
    <xf numFmtId="10" fontId="9" fillId="2" borderId="0" xfId="0" applyNumberFormat="1" applyFont="1" applyFill="1" applyBorder="1" applyAlignment="1">
      <alignment horizontal="left" vertical="top" wrapText="1"/>
    </xf>
    <xf numFmtId="0" fontId="7" fillId="2" borderId="0" xfId="0" applyNumberFormat="1" applyFont="1" applyFill="1" applyBorder="1" applyAlignment="1">
      <alignment horizontal="left" vertical="top" wrapText="1"/>
    </xf>
    <xf numFmtId="0" fontId="26" fillId="2" borderId="0" xfId="2" quotePrefix="1" applyNumberFormat="1" applyFont="1" applyFill="1" applyBorder="1" applyAlignment="1" applyProtection="1">
      <alignment horizontal="left" vertical="center" wrapText="1"/>
    </xf>
    <xf numFmtId="0" fontId="26" fillId="2" borderId="0" xfId="2" applyNumberFormat="1" applyFont="1" applyFill="1" applyBorder="1" applyAlignment="1" applyProtection="1">
      <alignment horizontal="left" vertical="center" wrapText="1"/>
    </xf>
    <xf numFmtId="0" fontId="7" fillId="2" borderId="0" xfId="3" applyNumberFormat="1" applyFont="1" applyFill="1" applyBorder="1" applyAlignment="1">
      <alignment horizontal="left" vertical="center" wrapText="1"/>
    </xf>
    <xf numFmtId="0" fontId="22" fillId="3" borderId="0" xfId="3" applyFont="1" applyFill="1" applyBorder="1" applyAlignment="1">
      <alignment horizontal="left"/>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left" vertical="top" wrapText="1"/>
    </xf>
    <xf numFmtId="0" fontId="28" fillId="2" borderId="0" xfId="2" applyFont="1" applyFill="1" applyBorder="1" applyAlignment="1" applyProtection="1">
      <alignment horizontal="left"/>
    </xf>
    <xf numFmtId="0" fontId="9" fillId="6" borderId="5" xfId="0" applyFont="1" applyFill="1" applyBorder="1" applyAlignment="1">
      <alignment horizontal="center" vertical="top"/>
    </xf>
    <xf numFmtId="0" fontId="9" fillId="6" borderId="0" xfId="0" applyFont="1" applyFill="1" applyBorder="1" applyAlignment="1">
      <alignment horizontal="center" vertical="top"/>
    </xf>
    <xf numFmtId="0" fontId="9" fillId="6" borderId="6" xfId="0" applyFont="1" applyFill="1" applyBorder="1" applyAlignment="1">
      <alignment horizontal="center" vertical="top"/>
    </xf>
    <xf numFmtId="0" fontId="9" fillId="6" borderId="45" xfId="0" applyFont="1" applyFill="1" applyBorder="1" applyAlignment="1">
      <alignment horizontal="center" vertical="top"/>
    </xf>
    <xf numFmtId="0" fontId="9" fillId="6" borderId="16" xfId="0" applyFont="1" applyFill="1" applyBorder="1" applyAlignment="1">
      <alignment horizontal="center" vertical="top"/>
    </xf>
    <xf numFmtId="0" fontId="9" fillId="6" borderId="46" xfId="0" applyFont="1" applyFill="1" applyBorder="1" applyAlignment="1">
      <alignment horizontal="center" vertical="top"/>
    </xf>
    <xf numFmtId="0" fontId="22" fillId="3" borderId="2" xfId="0" applyFont="1" applyFill="1" applyBorder="1" applyAlignment="1">
      <alignment horizontal="left"/>
    </xf>
    <xf numFmtId="0" fontId="22" fillId="3" borderId="3" xfId="0" applyFont="1" applyFill="1" applyBorder="1" applyAlignment="1">
      <alignment horizontal="left"/>
    </xf>
    <xf numFmtId="0" fontId="9" fillId="6" borderId="43" xfId="0" applyFont="1" applyFill="1" applyBorder="1" applyAlignment="1">
      <alignment horizontal="center" vertical="top"/>
    </xf>
    <xf numFmtId="0" fontId="9" fillId="6" borderId="36" xfId="0" applyFont="1" applyFill="1" applyBorder="1" applyAlignment="1">
      <alignment horizontal="center" vertical="top"/>
    </xf>
    <xf numFmtId="0" fontId="9" fillId="6" borderId="44" xfId="0" applyFont="1" applyFill="1" applyBorder="1" applyAlignment="1">
      <alignment horizontal="center" vertical="top"/>
    </xf>
    <xf numFmtId="0" fontId="34" fillId="3" borderId="31" xfId="3" applyFont="1" applyFill="1" applyBorder="1" applyAlignment="1">
      <alignment horizontal="center" wrapText="1"/>
    </xf>
    <xf numFmtId="0" fontId="34" fillId="3" borderId="40" xfId="3" applyFont="1" applyFill="1" applyBorder="1" applyAlignment="1">
      <alignment horizontal="center" wrapText="1"/>
    </xf>
    <xf numFmtId="0" fontId="34" fillId="3" borderId="0" xfId="3" applyFont="1" applyFill="1" applyBorder="1" applyAlignment="1">
      <alignment horizontal="center" wrapText="1"/>
    </xf>
    <xf numFmtId="0" fontId="34" fillId="3" borderId="19" xfId="3" applyFont="1" applyFill="1" applyBorder="1" applyAlignment="1">
      <alignment horizontal="center" wrapText="1"/>
    </xf>
    <xf numFmtId="0" fontId="21" fillId="9" borderId="0" xfId="3" applyFill="1" applyBorder="1" applyAlignment="1">
      <alignment horizontal="center" vertical="top"/>
    </xf>
    <xf numFmtId="0" fontId="21" fillId="9" borderId="19" xfId="3" applyFill="1" applyBorder="1" applyAlignment="1">
      <alignment horizontal="center" vertical="top"/>
    </xf>
    <xf numFmtId="0" fontId="17" fillId="0" borderId="34" xfId="0" applyFont="1" applyBorder="1" applyAlignment="1">
      <alignment horizontal="center" wrapText="1"/>
    </xf>
    <xf numFmtId="0" fontId="17" fillId="0" borderId="0" xfId="0" applyFont="1" applyBorder="1" applyAlignment="1">
      <alignment horizontal="center" wrapText="1"/>
    </xf>
    <xf numFmtId="0" fontId="14" fillId="0" borderId="35" xfId="0" applyFont="1" applyBorder="1" applyAlignment="1">
      <alignment horizontal="center" vertical="top"/>
    </xf>
    <xf numFmtId="0" fontId="14" fillId="0" borderId="36" xfId="0" applyFont="1" applyBorder="1" applyAlignment="1">
      <alignment horizontal="center" vertical="top"/>
    </xf>
    <xf numFmtId="0" fontId="14" fillId="0" borderId="13" xfId="0" applyFont="1" applyBorder="1" applyAlignment="1">
      <alignment horizontal="center" vertical="top"/>
    </xf>
    <xf numFmtId="0" fontId="14" fillId="0" borderId="0" xfId="0" applyFont="1" applyBorder="1" applyAlignment="1">
      <alignment horizontal="center" vertical="top"/>
    </xf>
    <xf numFmtId="0" fontId="17" fillId="0" borderId="0" xfId="0" applyFont="1" applyAlignment="1">
      <alignment horizontal="center" wrapText="1"/>
    </xf>
    <xf numFmtId="0" fontId="32" fillId="0" borderId="0" xfId="0" applyFont="1" applyAlignment="1">
      <alignment wrapText="1"/>
    </xf>
    <xf numFmtId="0" fontId="31" fillId="8" borderId="37" xfId="0" applyFont="1" applyFill="1" applyBorder="1" applyAlignment="1">
      <alignment wrapText="1"/>
    </xf>
    <xf numFmtId="3" fontId="31" fillId="0" borderId="0" xfId="0" applyNumberFormat="1" applyFont="1" applyAlignment="1">
      <alignment horizontal="right" wrapText="1"/>
    </xf>
    <xf numFmtId="0" fontId="31" fillId="0" borderId="0" xfId="0" applyFont="1" applyAlignment="1">
      <alignment horizontal="right" wrapText="1"/>
    </xf>
    <xf numFmtId="3" fontId="31" fillId="8" borderId="21" xfId="0" applyNumberFormat="1" applyFont="1" applyFill="1" applyBorder="1" applyAlignment="1">
      <alignment horizontal="right" wrapText="1"/>
    </xf>
    <xf numFmtId="3" fontId="31" fillId="8" borderId="0" xfId="0" applyNumberFormat="1" applyFont="1" applyFill="1" applyAlignment="1">
      <alignment horizontal="right" wrapText="1"/>
    </xf>
    <xf numFmtId="0" fontId="31" fillId="8" borderId="0" xfId="0" applyFont="1" applyFill="1" applyAlignment="1">
      <alignment horizontal="right" wrapText="1"/>
    </xf>
    <xf numFmtId="3" fontId="31" fillId="0" borderId="21" xfId="0" applyNumberFormat="1" applyFont="1" applyBorder="1" applyAlignment="1">
      <alignment horizontal="right" wrapText="1"/>
    </xf>
    <xf numFmtId="0" fontId="31" fillId="0" borderId="21" xfId="0" applyFont="1" applyBorder="1" applyAlignment="1">
      <alignment horizontal="right" wrapText="1"/>
    </xf>
    <xf numFmtId="0" fontId="31" fillId="8" borderId="31" xfId="0" applyFont="1" applyFill="1" applyBorder="1" applyAlignment="1">
      <alignment horizontal="right" wrapText="1"/>
    </xf>
    <xf numFmtId="3" fontId="31" fillId="8" borderId="31" xfId="0" applyNumberFormat="1" applyFont="1" applyFill="1" applyBorder="1" applyAlignment="1">
      <alignment horizontal="right" wrapText="1"/>
    </xf>
    <xf numFmtId="0" fontId="32" fillId="8" borderId="0" xfId="0" applyFont="1" applyFill="1" applyAlignment="1">
      <alignment wrapText="1"/>
    </xf>
    <xf numFmtId="3" fontId="29" fillId="0" borderId="0" xfId="0" applyNumberFormat="1" applyFont="1" applyAlignment="1">
      <alignment horizontal="right" wrapText="1"/>
    </xf>
    <xf numFmtId="0" fontId="30" fillId="0" borderId="0" xfId="0" applyFont="1" applyAlignment="1">
      <alignment wrapText="1"/>
    </xf>
    <xf numFmtId="0" fontId="30" fillId="7" borderId="37" xfId="0" applyFont="1" applyFill="1" applyBorder="1" applyAlignment="1">
      <alignment wrapText="1"/>
    </xf>
    <xf numFmtId="3" fontId="29" fillId="7" borderId="0" xfId="0" applyNumberFormat="1" applyFont="1" applyFill="1" applyAlignment="1">
      <alignment horizontal="right" wrapText="1"/>
    </xf>
    <xf numFmtId="0" fontId="29" fillId="7" borderId="21" xfId="0" applyFont="1" applyFill="1" applyBorder="1" applyAlignment="1">
      <alignment horizontal="right" wrapText="1"/>
    </xf>
    <xf numFmtId="3" fontId="29" fillId="7" borderId="21" xfId="0" applyNumberFormat="1" applyFont="1" applyFill="1" applyBorder="1" applyAlignment="1">
      <alignment horizontal="right" wrapText="1"/>
    </xf>
    <xf numFmtId="3" fontId="29" fillId="0" borderId="31" xfId="0" applyNumberFormat="1" applyFont="1" applyBorder="1" applyAlignment="1">
      <alignment horizontal="right" wrapText="1"/>
    </xf>
    <xf numFmtId="0" fontId="29" fillId="7" borderId="0" xfId="0" applyFont="1" applyFill="1" applyAlignment="1">
      <alignment horizontal="right" wrapText="1"/>
    </xf>
    <xf numFmtId="0" fontId="29" fillId="0" borderId="0" xfId="0" applyFont="1" applyAlignment="1">
      <alignment horizontal="right" wrapText="1"/>
    </xf>
    <xf numFmtId="0" fontId="16" fillId="0" borderId="0" xfId="0" applyFont="1" applyBorder="1" applyAlignment="1">
      <alignment wrapText="1"/>
    </xf>
    <xf numFmtId="3" fontId="29" fillId="7" borderId="31" xfId="0" applyNumberFormat="1" applyFont="1" applyFill="1" applyBorder="1" applyAlignment="1">
      <alignment horizontal="right" wrapText="1"/>
    </xf>
    <xf numFmtId="0" fontId="14" fillId="0" borderId="38" xfId="0" applyFont="1" applyBorder="1" applyAlignment="1">
      <alignment horizontal="center" vertical="top"/>
    </xf>
    <xf numFmtId="0" fontId="16" fillId="0" borderId="13" xfId="0" applyFont="1" applyBorder="1" applyAlignment="1">
      <alignment wrapText="1"/>
    </xf>
    <xf numFmtId="0" fontId="16" fillId="0" borderId="11" xfId="0" applyFont="1" applyBorder="1" applyAlignment="1">
      <alignment wrapText="1"/>
    </xf>
    <xf numFmtId="0" fontId="0" fillId="0" borderId="0" xfId="0" applyBorder="1" applyAlignment="1">
      <alignment vertical="top" wrapText="1"/>
    </xf>
    <xf numFmtId="0" fontId="0" fillId="0" borderId="14" xfId="0" applyBorder="1" applyAlignment="1">
      <alignment vertical="top" wrapText="1"/>
    </xf>
    <xf numFmtId="0" fontId="17" fillId="0" borderId="11" xfId="0" applyFont="1" applyBorder="1" applyAlignment="1">
      <alignment horizontal="center" wrapText="1"/>
    </xf>
    <xf numFmtId="3" fontId="29" fillId="0" borderId="21" xfId="0" applyNumberFormat="1" applyFont="1" applyBorder="1" applyAlignment="1">
      <alignment horizontal="right" wrapText="1"/>
    </xf>
    <xf numFmtId="0" fontId="14" fillId="0" borderId="14" xfId="0" applyFont="1" applyBorder="1" applyAlignment="1">
      <alignment horizontal="center" vertical="top"/>
    </xf>
    <xf numFmtId="0" fontId="16" fillId="0" borderId="14" xfId="0" applyFont="1" applyBorder="1" applyAlignment="1">
      <alignment wrapText="1"/>
    </xf>
    <xf numFmtId="0" fontId="0" fillId="0" borderId="0" xfId="0" applyAlignment="1"/>
    <xf numFmtId="14" fontId="27" fillId="0" borderId="0" xfId="0" applyNumberFormat="1" applyFont="1" applyAlignment="1">
      <alignment horizontal="right" vertical="center"/>
    </xf>
    <xf numFmtId="0" fontId="27" fillId="0" borderId="0" xfId="0" applyFont="1" applyAlignment="1">
      <alignment horizontal="center" vertical="center"/>
    </xf>
    <xf numFmtId="0" fontId="0" fillId="0" borderId="41" xfId="0" applyBorder="1">
      <alignment vertical="top"/>
    </xf>
    <xf numFmtId="0" fontId="0" fillId="0" borderId="0" xfId="0">
      <alignment vertical="top"/>
    </xf>
    <xf numFmtId="0" fontId="27" fillId="0" borderId="0" xfId="0" applyFont="1" applyAlignment="1">
      <alignment vertical="center"/>
    </xf>
    <xf numFmtId="6" fontId="27" fillId="0" borderId="0" xfId="0" applyNumberFormat="1" applyFont="1" applyAlignment="1">
      <alignment horizontal="right" vertical="center"/>
    </xf>
    <xf numFmtId="0" fontId="27" fillId="0" borderId="0" xfId="0" applyFont="1" applyAlignment="1">
      <alignment horizontal="right" vertical="center"/>
    </xf>
    <xf numFmtId="3" fontId="27" fillId="0" borderId="0" xfId="0" applyNumberFormat="1" applyFont="1" applyAlignment="1">
      <alignment horizontal="right" vertical="center"/>
    </xf>
    <xf numFmtId="0" fontId="35" fillId="0" borderId="0" xfId="0" applyFont="1" applyAlignment="1">
      <alignment vertical="center"/>
    </xf>
    <xf numFmtId="0" fontId="35" fillId="0" borderId="0" xfId="0" applyFont="1" applyAlignment="1">
      <alignment horizontal="right" vertical="center"/>
    </xf>
    <xf numFmtId="0" fontId="0" fillId="0" borderId="0" xfId="0" applyAlignment="1">
      <alignment vertical="center"/>
    </xf>
    <xf numFmtId="0" fontId="0" fillId="0" borderId="42" xfId="0" applyBorder="1">
      <alignment vertical="top"/>
    </xf>
    <xf numFmtId="0" fontId="38" fillId="0" borderId="0" xfId="2" quotePrefix="1" applyFont="1" applyProtection="1">
      <alignment vertical="top"/>
    </xf>
    <xf numFmtId="0" fontId="38" fillId="0" borderId="0" xfId="2" applyFont="1" applyProtection="1">
      <alignment vertical="top"/>
    </xf>
  </cellXfs>
  <cellStyles count="4">
    <cellStyle name="Currency" xfId="1" builtinId="4"/>
    <cellStyle name="Hyperlink" xfId="2" builtinId="8"/>
    <cellStyle name="Normal" xfId="0" builtinId="0"/>
    <cellStyle name="Normal 2" xfId="3"/>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SF\Untitled\documents%20and%20settings\nicole\application%20data\qualcomm\eudora\attach\chapter%205%20revision%203%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5-2"/>
      <sheetName val="5-3"/>
      <sheetName val="5-7"/>
      <sheetName val="5-14"/>
      <sheetName val="5-15"/>
      <sheetName val="5-17"/>
      <sheetName val="5-18"/>
      <sheetName val="5-25"/>
      <sheetName val="5-26"/>
      <sheetName val="5-27"/>
      <sheetName val="5-2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C20"/>
  <sheetViews>
    <sheetView tabSelected="1" workbookViewId="0"/>
  </sheetViews>
  <sheetFormatPr defaultRowHeight="12.75" x14ac:dyDescent="0.2"/>
  <cols>
    <col min="2" max="2" width="9.140625" customWidth="1"/>
    <col min="3" max="3" width="27.5703125" customWidth="1"/>
  </cols>
  <sheetData>
    <row r="3" spans="3:3" ht="18.75" x14ac:dyDescent="0.3">
      <c r="C3" s="214" t="s">
        <v>508</v>
      </c>
    </row>
    <row r="6" spans="3:3" ht="15" x14ac:dyDescent="0.2">
      <c r="C6" s="386" t="s">
        <v>107</v>
      </c>
    </row>
    <row r="7" spans="3:3" ht="15" x14ac:dyDescent="0.2">
      <c r="C7" s="387" t="s">
        <v>387</v>
      </c>
    </row>
    <row r="8" spans="3:3" ht="15" x14ac:dyDescent="0.2">
      <c r="C8" s="387" t="s">
        <v>389</v>
      </c>
    </row>
    <row r="9" spans="3:3" ht="15" x14ac:dyDescent="0.2">
      <c r="C9" s="387" t="s">
        <v>386</v>
      </c>
    </row>
    <row r="10" spans="3:3" ht="15" x14ac:dyDescent="0.2">
      <c r="C10" s="387" t="s">
        <v>388</v>
      </c>
    </row>
    <row r="11" spans="3:3" ht="15" x14ac:dyDescent="0.2">
      <c r="C11" s="387" t="s">
        <v>313</v>
      </c>
    </row>
    <row r="12" spans="3:3" ht="15" x14ac:dyDescent="0.2">
      <c r="C12" s="387" t="s">
        <v>59</v>
      </c>
    </row>
    <row r="13" spans="3:3" ht="15" x14ac:dyDescent="0.2">
      <c r="C13" s="387" t="s">
        <v>337</v>
      </c>
    </row>
    <row r="14" spans="3:3" ht="15" x14ac:dyDescent="0.2">
      <c r="C14" s="387" t="s">
        <v>338</v>
      </c>
    </row>
    <row r="15" spans="3:3" ht="15" x14ac:dyDescent="0.2">
      <c r="C15" s="387" t="s">
        <v>537</v>
      </c>
    </row>
    <row r="16" spans="3:3" ht="15" x14ac:dyDescent="0.2">
      <c r="C16" s="387" t="s">
        <v>343</v>
      </c>
    </row>
    <row r="17" spans="3:3" ht="15" x14ac:dyDescent="0.2">
      <c r="C17" s="387" t="s">
        <v>365</v>
      </c>
    </row>
    <row r="18" spans="3:3" ht="15" x14ac:dyDescent="0.2">
      <c r="C18" s="387" t="s">
        <v>113</v>
      </c>
    </row>
    <row r="19" spans="3:3" ht="15" x14ac:dyDescent="0.2">
      <c r="C19" s="387" t="s">
        <v>314</v>
      </c>
    </row>
    <row r="20" spans="3:3" ht="15" x14ac:dyDescent="0.2">
      <c r="C20" s="387" t="s">
        <v>121</v>
      </c>
    </row>
  </sheetData>
  <hyperlinks>
    <hyperlink ref="C6" location="'2-8'!A1" display="Problem 2-8"/>
    <hyperlink ref="C7" location="'2-9'!A1" display="Problem 2-9"/>
    <hyperlink ref="C8" location="'2-10'!A1" display="Problem 2-10"/>
    <hyperlink ref="C10" location="'2-12'!A1" display="Problem 2-12"/>
    <hyperlink ref="C11" location="'2-15'!A1" display="Problem 2-15"/>
    <hyperlink ref="C12" location="'2-16'!A1" display="Problem 2-16"/>
    <hyperlink ref="C13" location="'2-28'!A1" display="Problem 2-28"/>
    <hyperlink ref="C14" location="'2-29'!A1" display="Problem 2-29"/>
    <hyperlink ref="C15" location="'2-30'!A1" display="Problem 2-30"/>
    <hyperlink ref="C16:C20" location="'2-30'!A1" display="Problem 2-30"/>
    <hyperlink ref="C16" location="'2-31'!A1" display="Problem 2-31"/>
    <hyperlink ref="C17" location="'2-32'!A1" display="Problem 2-32"/>
    <hyperlink ref="C18" location="'2-33'!A1" display="Problem 2-33"/>
    <hyperlink ref="C19" location="'2-35'!A1" display="Problem 2-35"/>
    <hyperlink ref="C20" location="'2-37'!A1" display="Problem 2-37"/>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C17" sqref="C17"/>
    </sheetView>
  </sheetViews>
  <sheetFormatPr defaultColWidth="8.85546875" defaultRowHeight="12.75" x14ac:dyDescent="0.2"/>
  <cols>
    <col min="1" max="1" width="8.85546875" customWidth="1"/>
    <col min="2" max="2" width="6.7109375" customWidth="1"/>
    <col min="3" max="3" width="41.42578125" customWidth="1"/>
    <col min="4" max="5" width="14.28515625" customWidth="1"/>
    <col min="6" max="6" width="16.28515625" bestFit="1" customWidth="1"/>
  </cols>
  <sheetData>
    <row r="1" spans="1:9" s="5" customFormat="1" ht="19.5" thickTop="1" x14ac:dyDescent="0.3">
      <c r="A1" s="2"/>
      <c r="B1" s="3"/>
      <c r="C1" s="3"/>
      <c r="D1" s="3"/>
      <c r="E1" s="3"/>
      <c r="F1" s="4"/>
    </row>
    <row r="2" spans="1:9" s="5" customFormat="1" ht="18.75" x14ac:dyDescent="0.3">
      <c r="A2" s="6"/>
      <c r="B2" s="305" t="s">
        <v>338</v>
      </c>
      <c r="C2" s="305"/>
      <c r="D2" s="8"/>
      <c r="E2" s="8"/>
      <c r="F2" s="9"/>
    </row>
    <row r="3" spans="1:9" s="5" customFormat="1" ht="18.75" x14ac:dyDescent="0.3">
      <c r="A3" s="6"/>
      <c r="B3" s="10"/>
      <c r="C3" s="10"/>
      <c r="D3" s="10"/>
      <c r="E3" s="10"/>
      <c r="F3" s="11"/>
      <c r="H3" s="12"/>
      <c r="I3" s="12"/>
    </row>
    <row r="4" spans="1:9" s="5" customFormat="1" ht="62.1" customHeight="1" x14ac:dyDescent="0.3">
      <c r="A4" s="6"/>
      <c r="B4" s="304" t="s">
        <v>339</v>
      </c>
      <c r="C4" s="304"/>
      <c r="D4" s="304"/>
      <c r="E4" s="192"/>
      <c r="F4" s="9"/>
      <c r="I4" s="12"/>
    </row>
    <row r="5" spans="1:9" ht="23.25" customHeight="1" x14ac:dyDescent="0.3">
      <c r="A5" s="22"/>
      <c r="B5" s="18"/>
      <c r="C5" s="30"/>
      <c r="D5" s="94" t="s">
        <v>340</v>
      </c>
      <c r="E5" s="94" t="s">
        <v>341</v>
      </c>
      <c r="F5" s="9"/>
    </row>
    <row r="6" spans="1:9" ht="18.75" x14ac:dyDescent="0.3">
      <c r="A6" s="38"/>
      <c r="B6" s="39"/>
      <c r="C6" s="15" t="s">
        <v>326</v>
      </c>
      <c r="D6" s="195">
        <v>1000</v>
      </c>
      <c r="E6" s="195">
        <f>D6*1.1</f>
        <v>1100</v>
      </c>
      <c r="F6" s="196" t="s">
        <v>336</v>
      </c>
    </row>
    <row r="7" spans="1:9" ht="18.75" x14ac:dyDescent="0.3">
      <c r="A7" s="38"/>
      <c r="B7" s="39"/>
      <c r="C7" s="15" t="s">
        <v>90</v>
      </c>
      <c r="D7" s="195">
        <v>5000</v>
      </c>
      <c r="E7" s="195">
        <f>D7*1.05</f>
        <v>5250</v>
      </c>
      <c r="F7" s="196" t="s">
        <v>336</v>
      </c>
    </row>
    <row r="8" spans="1:9" ht="18.75" x14ac:dyDescent="0.3">
      <c r="A8" s="38"/>
      <c r="B8" s="39"/>
      <c r="C8" s="15" t="s">
        <v>328</v>
      </c>
      <c r="D8" s="195">
        <v>3000</v>
      </c>
      <c r="E8" s="195">
        <f>D8*1.05</f>
        <v>3150</v>
      </c>
      <c r="F8" s="196" t="s">
        <v>336</v>
      </c>
    </row>
    <row r="9" spans="1:9" ht="18.75" x14ac:dyDescent="0.3">
      <c r="A9" s="38"/>
      <c r="B9" s="39"/>
      <c r="C9" s="31"/>
      <c r="D9" s="94" t="s">
        <v>340</v>
      </c>
      <c r="E9" s="94" t="s">
        <v>341</v>
      </c>
      <c r="F9" s="9"/>
    </row>
    <row r="10" spans="1:9" ht="18.75" x14ac:dyDescent="0.3">
      <c r="A10" s="22"/>
      <c r="B10" s="16"/>
      <c r="C10" s="10" t="s">
        <v>333</v>
      </c>
      <c r="D10" s="197">
        <f>D6/D8</f>
        <v>0.33333333333333331</v>
      </c>
      <c r="E10" s="197">
        <f>E6/E8</f>
        <v>0.34920634920634919</v>
      </c>
      <c r="F10" s="9"/>
    </row>
    <row r="11" spans="1:9" ht="18.75" x14ac:dyDescent="0.3">
      <c r="A11" s="22"/>
      <c r="B11" s="16"/>
      <c r="C11" s="10" t="s">
        <v>334</v>
      </c>
      <c r="D11" s="197">
        <f>D6/D7</f>
        <v>0.2</v>
      </c>
      <c r="E11" s="197">
        <f>E6/E7</f>
        <v>0.20952380952380953</v>
      </c>
      <c r="F11" s="9"/>
    </row>
    <row r="12" spans="1:9" ht="94.5" customHeight="1" x14ac:dyDescent="0.3">
      <c r="A12" s="22"/>
      <c r="B12" s="95"/>
      <c r="C12" s="309"/>
      <c r="D12" s="309"/>
      <c r="E12" s="193"/>
      <c r="F12" s="9"/>
    </row>
    <row r="13" spans="1:9" ht="19.5" thickBot="1" x14ac:dyDescent="0.35">
      <c r="A13" s="26"/>
      <c r="B13" s="27"/>
      <c r="C13" s="27"/>
      <c r="D13" s="27"/>
      <c r="E13" s="27"/>
      <c r="F13" s="29"/>
    </row>
    <row r="14" spans="1:9" ht="13.5" thickTop="1" x14ac:dyDescent="0.2"/>
  </sheetData>
  <mergeCells count="3">
    <mergeCell ref="B2:C2"/>
    <mergeCell ref="B4:D4"/>
    <mergeCell ref="C12:D12"/>
  </mergeCells>
  <pageMargins left="0.75" right="0.75" top="1" bottom="1" header="0.5" footer="0.5"/>
  <pageSetup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A5" workbookViewId="0">
      <selection activeCell="D24" sqref="D24"/>
    </sheetView>
  </sheetViews>
  <sheetFormatPr defaultColWidth="8.85546875" defaultRowHeight="12.75" x14ac:dyDescent="0.2"/>
  <cols>
    <col min="1" max="1" width="8.85546875" style="218" customWidth="1"/>
    <col min="2" max="2" width="6.7109375" style="218" customWidth="1"/>
    <col min="3" max="3" width="25.42578125" style="218" customWidth="1"/>
    <col min="4" max="4" width="14.28515625" style="218" customWidth="1"/>
    <col min="5" max="5" width="14.28515625" style="232" customWidth="1"/>
    <col min="6" max="6" width="14.28515625" style="218" customWidth="1"/>
    <col min="7" max="16384" width="8.85546875" style="218"/>
  </cols>
  <sheetData>
    <row r="1" spans="1:11" s="259" customFormat="1" ht="19.5" thickTop="1" x14ac:dyDescent="0.3">
      <c r="A1" s="269"/>
      <c r="B1" s="268"/>
      <c r="C1" s="268"/>
      <c r="D1" s="268"/>
      <c r="E1" s="268"/>
      <c r="F1" s="268"/>
      <c r="G1" s="267"/>
    </row>
    <row r="2" spans="1:11" s="259" customFormat="1" ht="18.75" x14ac:dyDescent="0.3">
      <c r="A2" s="262"/>
      <c r="B2" s="313" t="s">
        <v>443</v>
      </c>
      <c r="C2" s="313"/>
      <c r="D2" s="266"/>
      <c r="E2" s="266"/>
      <c r="F2" s="266"/>
      <c r="G2" s="237"/>
    </row>
    <row r="3" spans="1:11" s="259" customFormat="1" ht="18.75" x14ac:dyDescent="0.3">
      <c r="A3" s="262"/>
      <c r="B3" s="240"/>
      <c r="C3" s="240"/>
      <c r="D3" s="240"/>
      <c r="E3" s="240"/>
      <c r="F3" s="240"/>
      <c r="G3" s="265"/>
      <c r="I3" s="260"/>
      <c r="J3" s="260"/>
    </row>
    <row r="4" spans="1:11" s="259" customFormat="1" ht="99.75" customHeight="1" x14ac:dyDescent="0.3">
      <c r="A4" s="262"/>
      <c r="B4" s="312" t="s">
        <v>444</v>
      </c>
      <c r="C4" s="312"/>
      <c r="D4" s="312"/>
      <c r="E4" s="312"/>
      <c r="F4" s="312"/>
      <c r="G4" s="237"/>
      <c r="J4" s="260"/>
    </row>
    <row r="5" spans="1:11" s="259" customFormat="1" ht="18.75" x14ac:dyDescent="0.3">
      <c r="A5" s="262"/>
      <c r="B5" s="261" t="s">
        <v>12</v>
      </c>
      <c r="C5" s="312" t="s">
        <v>445</v>
      </c>
      <c r="D5" s="312"/>
      <c r="E5" s="312"/>
      <c r="F5" s="312"/>
      <c r="G5" s="237"/>
      <c r="K5" s="260"/>
    </row>
    <row r="6" spans="1:11" s="259" customFormat="1" ht="7.5" customHeight="1" x14ac:dyDescent="0.3">
      <c r="A6" s="262"/>
      <c r="B6" s="240"/>
      <c r="C6" s="240"/>
      <c r="D6" s="264"/>
      <c r="E6" s="263"/>
      <c r="F6" s="263"/>
      <c r="G6" s="237"/>
      <c r="K6" s="260"/>
    </row>
    <row r="7" spans="1:11" s="259" customFormat="1" ht="18.75" x14ac:dyDescent="0.3">
      <c r="A7" s="262"/>
      <c r="B7" s="261" t="s">
        <v>13</v>
      </c>
      <c r="C7" s="312" t="s">
        <v>446</v>
      </c>
      <c r="D7" s="312"/>
      <c r="E7" s="312"/>
      <c r="F7" s="312"/>
      <c r="G7" s="237"/>
      <c r="K7" s="260"/>
    </row>
    <row r="8" spans="1:11" s="259" customFormat="1" ht="7.5" customHeight="1" x14ac:dyDescent="0.3">
      <c r="A8" s="262"/>
      <c r="B8" s="240"/>
      <c r="C8" s="240"/>
      <c r="D8" s="264"/>
      <c r="E8" s="263"/>
      <c r="F8" s="263"/>
      <c r="G8" s="237"/>
      <c r="K8" s="260"/>
    </row>
    <row r="9" spans="1:11" s="259" customFormat="1" ht="40.5" customHeight="1" x14ac:dyDescent="0.3">
      <c r="A9" s="262"/>
      <c r="B9" s="261" t="s">
        <v>4</v>
      </c>
      <c r="C9" s="312" t="s">
        <v>447</v>
      </c>
      <c r="D9" s="312"/>
      <c r="E9" s="312"/>
      <c r="F9" s="312"/>
      <c r="G9" s="237"/>
      <c r="K9" s="260"/>
    </row>
    <row r="10" spans="1:11" ht="23.25" customHeight="1" x14ac:dyDescent="0.3">
      <c r="A10" s="245"/>
      <c r="B10" s="222"/>
      <c r="C10" s="258"/>
      <c r="D10" s="240">
        <v>2013</v>
      </c>
      <c r="E10" s="222"/>
      <c r="F10" s="222"/>
      <c r="G10" s="237"/>
    </row>
    <row r="11" spans="1:11" ht="2.25" customHeight="1" x14ac:dyDescent="0.3">
      <c r="A11" s="245"/>
      <c r="B11" s="222"/>
      <c r="D11" s="257"/>
      <c r="E11" s="222"/>
      <c r="F11" s="222"/>
      <c r="G11" s="237"/>
    </row>
    <row r="12" spans="1:11" ht="18.75" x14ac:dyDescent="0.3">
      <c r="A12" s="242"/>
      <c r="B12" s="241"/>
      <c r="C12" s="256" t="s">
        <v>442</v>
      </c>
      <c r="D12" s="255">
        <v>0.15</v>
      </c>
      <c r="E12" s="222"/>
      <c r="F12" s="222"/>
      <c r="G12" s="237"/>
    </row>
    <row r="13" spans="1:11" ht="18.75" x14ac:dyDescent="0.3">
      <c r="A13" s="242"/>
      <c r="B13" s="241"/>
      <c r="C13" s="256" t="s">
        <v>441</v>
      </c>
      <c r="D13" s="255">
        <v>4.4999999999999998E-2</v>
      </c>
      <c r="E13" s="222"/>
      <c r="F13" s="222"/>
      <c r="G13" s="237"/>
    </row>
    <row r="14" spans="1:11" ht="18.75" x14ac:dyDescent="0.3">
      <c r="A14" s="242"/>
      <c r="B14" s="241"/>
      <c r="C14" s="248" t="s">
        <v>440</v>
      </c>
      <c r="D14" s="254">
        <f>'Global Conglomerate Corporation'!C33*(1+'2-30'!D12)</f>
        <v>214.70499999999998</v>
      </c>
      <c r="E14" s="250"/>
      <c r="F14" s="222"/>
      <c r="G14" s="237"/>
    </row>
    <row r="15" spans="1:11" ht="18.75" x14ac:dyDescent="0.3">
      <c r="A15" s="242"/>
      <c r="B15" s="241"/>
      <c r="C15" s="253"/>
      <c r="D15" s="252"/>
      <c r="E15" s="250"/>
      <c r="F15" s="222"/>
      <c r="G15" s="237"/>
    </row>
    <row r="16" spans="1:11" ht="18.75" x14ac:dyDescent="0.3">
      <c r="A16" s="245"/>
      <c r="B16" s="244" t="s">
        <v>1</v>
      </c>
      <c r="C16" s="240" t="s">
        <v>406</v>
      </c>
      <c r="D16" s="247">
        <f>D14*D13</f>
        <v>9.6617249999999988</v>
      </c>
      <c r="E16" s="250"/>
      <c r="F16" s="222"/>
      <c r="G16" s="237"/>
    </row>
    <row r="17" spans="1:7" ht="18.75" x14ac:dyDescent="0.3">
      <c r="A17" s="245"/>
      <c r="B17" s="244" t="s">
        <v>2</v>
      </c>
      <c r="C17" s="240" t="s">
        <v>439</v>
      </c>
      <c r="D17" s="243">
        <v>0</v>
      </c>
      <c r="E17" s="251"/>
      <c r="F17" s="222"/>
      <c r="G17" s="237"/>
    </row>
    <row r="18" spans="1:7" ht="18.75" x14ac:dyDescent="0.3">
      <c r="A18" s="245"/>
      <c r="B18" s="249"/>
      <c r="C18" s="248" t="s">
        <v>11</v>
      </c>
      <c r="D18" s="243">
        <f>'Global Conglomerate Corporation'!C42</f>
        <v>-7.7</v>
      </c>
      <c r="E18" s="251"/>
      <c r="F18" s="222"/>
      <c r="G18" s="237"/>
    </row>
    <row r="19" spans="1:7" ht="18.75" x14ac:dyDescent="0.3">
      <c r="A19" s="245"/>
      <c r="B19" s="249"/>
      <c r="C19" s="248" t="s">
        <v>438</v>
      </c>
      <c r="D19" s="243">
        <f>SUM(D16:D18)</f>
        <v>1.9617249999999986</v>
      </c>
      <c r="E19" s="250"/>
      <c r="F19" s="222"/>
      <c r="G19" s="237"/>
    </row>
    <row r="20" spans="1:7" ht="18.75" x14ac:dyDescent="0.3">
      <c r="A20" s="245"/>
      <c r="B20" s="249"/>
      <c r="C20" s="248" t="s">
        <v>437</v>
      </c>
      <c r="D20" s="243">
        <f>'Global Conglomerate Corporation'!D44/'Global Conglomerate Corporation'!D43*'2-30'!D19</f>
        <v>-0.47081400000000262</v>
      </c>
      <c r="E20" s="250"/>
      <c r="F20" s="222"/>
      <c r="G20" s="237"/>
    </row>
    <row r="21" spans="1:7" ht="18.75" x14ac:dyDescent="0.3">
      <c r="A21" s="245"/>
      <c r="B21" s="249"/>
      <c r="C21" s="248" t="s">
        <v>6</v>
      </c>
      <c r="D21" s="247">
        <f>D19+D20</f>
        <v>1.4909109999999961</v>
      </c>
      <c r="E21" s="246"/>
      <c r="F21" s="222"/>
      <c r="G21" s="237"/>
    </row>
    <row r="22" spans="1:7" ht="18.75" x14ac:dyDescent="0.3">
      <c r="A22" s="245"/>
      <c r="B22" s="244" t="s">
        <v>3</v>
      </c>
      <c r="C22" s="240" t="s">
        <v>448</v>
      </c>
      <c r="D22" s="243">
        <v>18</v>
      </c>
      <c r="E22" s="222"/>
      <c r="F22" s="222"/>
      <c r="G22" s="237"/>
    </row>
    <row r="23" spans="1:7" ht="18.75" x14ac:dyDescent="0.3">
      <c r="A23" s="242"/>
      <c r="B23" s="241"/>
      <c r="C23" s="240" t="s">
        <v>449</v>
      </c>
      <c r="D23" s="239">
        <f>D22*D21/3.6</f>
        <v>7.4545549999999805</v>
      </c>
      <c r="E23" s="238"/>
      <c r="F23" s="222"/>
      <c r="G23" s="237"/>
    </row>
    <row r="24" spans="1:7" ht="19.5" thickBot="1" x14ac:dyDescent="0.35">
      <c r="A24" s="236"/>
      <c r="B24" s="235"/>
      <c r="C24" s="235"/>
      <c r="D24" s="235"/>
      <c r="E24" s="235"/>
      <c r="F24" s="234"/>
      <c r="G24" s="233"/>
    </row>
    <row r="25" spans="1:7" ht="13.5" thickTop="1" x14ac:dyDescent="0.2"/>
  </sheetData>
  <mergeCells count="5">
    <mergeCell ref="C9:F9"/>
    <mergeCell ref="B2:C2"/>
    <mergeCell ref="B4:F4"/>
    <mergeCell ref="C5:F5"/>
    <mergeCell ref="C7:F7"/>
  </mergeCells>
  <pageMargins left="0.75" right="0.75" top="1" bottom="1" header="0.5" footer="0.5"/>
  <pageSetup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E33" sqref="E33"/>
    </sheetView>
  </sheetViews>
  <sheetFormatPr defaultColWidth="8.85546875" defaultRowHeight="12.75" x14ac:dyDescent="0.2"/>
  <cols>
    <col min="1" max="1" width="8.85546875" customWidth="1"/>
    <col min="2" max="2" width="6.7109375" customWidth="1"/>
    <col min="3" max="3" width="29.140625" customWidth="1"/>
    <col min="4" max="6" width="14.28515625" customWidth="1"/>
    <col min="7" max="7" width="18" customWidth="1"/>
    <col min="8" max="8" width="17" customWidth="1"/>
    <col min="9" max="9" width="10.42578125" customWidth="1"/>
  </cols>
  <sheetData>
    <row r="1" spans="1:12" s="5" customFormat="1" ht="19.5" thickTop="1" x14ac:dyDescent="0.3">
      <c r="A1" s="2"/>
      <c r="B1" s="3"/>
      <c r="C1" s="3"/>
      <c r="D1" s="3"/>
      <c r="E1" s="3"/>
      <c r="F1" s="3"/>
      <c r="G1" s="3"/>
      <c r="H1" s="3"/>
      <c r="I1" s="4"/>
    </row>
    <row r="2" spans="1:12" s="5" customFormat="1" ht="18.75" x14ac:dyDescent="0.3">
      <c r="A2" s="6"/>
      <c r="B2" s="305" t="s">
        <v>343</v>
      </c>
      <c r="C2" s="305"/>
      <c r="D2" s="8"/>
      <c r="E2" s="8"/>
      <c r="F2" s="8"/>
      <c r="G2" s="8"/>
      <c r="H2" s="8"/>
      <c r="I2" s="9"/>
    </row>
    <row r="3" spans="1:12" s="5" customFormat="1" ht="18.75" x14ac:dyDescent="0.3">
      <c r="A3" s="6"/>
      <c r="B3" s="10"/>
      <c r="C3" s="10"/>
      <c r="D3" s="10"/>
      <c r="E3" s="10"/>
      <c r="F3" s="10"/>
      <c r="G3" s="10"/>
      <c r="H3" s="10"/>
      <c r="I3" s="11"/>
      <c r="K3" s="12"/>
      <c r="L3" s="12"/>
    </row>
    <row r="4" spans="1:12" s="5" customFormat="1" ht="36.950000000000003" customHeight="1" x14ac:dyDescent="0.3">
      <c r="A4" s="6"/>
      <c r="B4" s="314" t="s">
        <v>342</v>
      </c>
      <c r="C4" s="314"/>
      <c r="D4" s="314"/>
      <c r="E4" s="314"/>
      <c r="F4" s="314"/>
      <c r="G4" s="314"/>
      <c r="H4" s="314"/>
      <c r="I4" s="9"/>
      <c r="L4" s="12"/>
    </row>
    <row r="5" spans="1:12" ht="23.25" customHeight="1" x14ac:dyDescent="0.3">
      <c r="A5" s="22"/>
      <c r="B5" s="18"/>
      <c r="C5" s="30"/>
      <c r="D5" s="94" t="s">
        <v>56</v>
      </c>
      <c r="E5" s="94" t="s">
        <v>346</v>
      </c>
      <c r="F5" s="94" t="s">
        <v>347</v>
      </c>
      <c r="G5" s="94" t="s">
        <v>348</v>
      </c>
      <c r="H5" s="94" t="s">
        <v>349</v>
      </c>
      <c r="I5" s="9"/>
    </row>
    <row r="6" spans="1:12" ht="18.75" x14ac:dyDescent="0.3">
      <c r="A6" s="38"/>
      <c r="B6" s="39"/>
      <c r="C6" s="15" t="s">
        <v>344</v>
      </c>
      <c r="D6" s="195">
        <v>500</v>
      </c>
      <c r="E6" s="195">
        <v>300</v>
      </c>
      <c r="F6" s="195">
        <v>400</v>
      </c>
      <c r="G6" s="195">
        <v>100</v>
      </c>
      <c r="H6" s="195">
        <v>50</v>
      </c>
      <c r="I6" s="196"/>
    </row>
    <row r="7" spans="1:12" ht="18.75" x14ac:dyDescent="0.3">
      <c r="A7" s="38"/>
      <c r="B7" s="39"/>
      <c r="C7" s="15" t="s">
        <v>345</v>
      </c>
      <c r="D7" s="195">
        <v>80</v>
      </c>
      <c r="E7" s="195">
        <v>35</v>
      </c>
      <c r="F7" s="195">
        <v>40</v>
      </c>
      <c r="G7" s="195">
        <v>8</v>
      </c>
      <c r="H7" s="195">
        <v>7</v>
      </c>
      <c r="I7" s="196"/>
    </row>
    <row r="8" spans="1:12" ht="18.75" x14ac:dyDescent="0.3">
      <c r="A8" s="38"/>
      <c r="B8" s="39"/>
      <c r="C8" s="15"/>
      <c r="D8" s="198"/>
      <c r="E8" s="198"/>
      <c r="F8" s="198"/>
      <c r="G8" s="198"/>
      <c r="H8" s="198"/>
      <c r="I8" s="196"/>
    </row>
    <row r="9" spans="1:12" ht="18.75" x14ac:dyDescent="0.3">
      <c r="A9" s="38"/>
      <c r="B9" s="200" t="s">
        <v>1</v>
      </c>
      <c r="C9" s="40" t="s">
        <v>350</v>
      </c>
      <c r="D9" s="198"/>
      <c r="E9" s="198"/>
      <c r="F9" s="198"/>
      <c r="G9" s="198"/>
      <c r="H9" s="198"/>
      <c r="I9" s="196"/>
    </row>
    <row r="10" spans="1:12" ht="18.75" x14ac:dyDescent="0.3">
      <c r="A10" s="38"/>
      <c r="B10" s="200" t="s">
        <v>2</v>
      </c>
      <c r="C10" s="40" t="s">
        <v>351</v>
      </c>
      <c r="D10" s="198"/>
      <c r="E10" s="198"/>
      <c r="F10" s="198"/>
      <c r="G10" s="198"/>
      <c r="H10" s="198"/>
      <c r="I10" s="196"/>
    </row>
    <row r="11" spans="1:12" ht="18.75" x14ac:dyDescent="0.3">
      <c r="A11" s="38"/>
      <c r="B11" s="200" t="s">
        <v>3</v>
      </c>
      <c r="C11" s="40" t="s">
        <v>352</v>
      </c>
      <c r="D11" s="198"/>
      <c r="E11" s="198"/>
      <c r="F11" s="198"/>
      <c r="G11" s="198"/>
      <c r="H11" s="198"/>
      <c r="I11" s="196"/>
    </row>
    <row r="12" spans="1:12" ht="18.75" x14ac:dyDescent="0.3">
      <c r="A12" s="38"/>
      <c r="B12" s="200" t="s">
        <v>97</v>
      </c>
      <c r="C12" s="40" t="s">
        <v>353</v>
      </c>
      <c r="D12" s="198"/>
      <c r="E12" s="198"/>
      <c r="F12" s="198"/>
      <c r="G12" s="198"/>
      <c r="H12" s="198"/>
      <c r="I12" s="196"/>
    </row>
    <row r="13" spans="1:12" ht="18.75" x14ac:dyDescent="0.3">
      <c r="A13" s="38"/>
      <c r="B13" s="200"/>
      <c r="C13" s="40"/>
      <c r="D13" s="198"/>
      <c r="E13" s="198"/>
      <c r="F13" s="198"/>
      <c r="G13" s="198"/>
      <c r="H13" s="198"/>
      <c r="I13" s="196"/>
    </row>
    <row r="14" spans="1:12" ht="18.75" x14ac:dyDescent="0.3">
      <c r="A14" s="38"/>
      <c r="B14" s="200"/>
      <c r="C14" s="40"/>
      <c r="D14" s="198"/>
      <c r="E14" s="198"/>
      <c r="F14" s="198"/>
      <c r="G14" s="198"/>
      <c r="H14" s="198"/>
      <c r="I14" s="196"/>
    </row>
    <row r="15" spans="1:12" ht="18.75" x14ac:dyDescent="0.3">
      <c r="A15" s="38"/>
      <c r="B15" s="39"/>
      <c r="C15" s="31"/>
      <c r="D15" s="94" t="s">
        <v>344</v>
      </c>
      <c r="E15" s="94" t="s">
        <v>345</v>
      </c>
      <c r="F15" s="94"/>
      <c r="G15" s="94"/>
      <c r="H15" s="94"/>
      <c r="I15" s="9"/>
    </row>
    <row r="16" spans="1:12" ht="18.75" x14ac:dyDescent="0.3">
      <c r="A16" s="22"/>
      <c r="B16" s="95" t="s">
        <v>1</v>
      </c>
      <c r="C16" s="10" t="s">
        <v>354</v>
      </c>
      <c r="D16" s="197">
        <f>D6/F6</f>
        <v>1.25</v>
      </c>
      <c r="E16" s="197">
        <f>D7/F7</f>
        <v>2</v>
      </c>
      <c r="F16" s="199"/>
      <c r="G16" s="199"/>
      <c r="H16" s="199"/>
      <c r="I16" s="9"/>
    </row>
    <row r="17" spans="1:9" ht="18.75" x14ac:dyDescent="0.3">
      <c r="A17" s="22"/>
      <c r="B17" s="95" t="s">
        <v>2</v>
      </c>
      <c r="C17" s="10" t="s">
        <v>355</v>
      </c>
      <c r="D17" s="197">
        <f>D6/E6</f>
        <v>1.6666666666666667</v>
      </c>
      <c r="E17" s="197">
        <f>D7/E7</f>
        <v>2.2857142857142856</v>
      </c>
      <c r="F17" s="199"/>
      <c r="G17" s="199"/>
      <c r="H17" s="199"/>
      <c r="I17" s="9"/>
    </row>
    <row r="18" spans="1:9" ht="18.75" x14ac:dyDescent="0.3">
      <c r="A18" s="22"/>
      <c r="B18" s="95" t="s">
        <v>3</v>
      </c>
      <c r="C18" s="10" t="s">
        <v>356</v>
      </c>
      <c r="D18" s="197">
        <f>G6/H6</f>
        <v>2</v>
      </c>
      <c r="E18" s="197">
        <f>G7/H7</f>
        <v>1.1428571428571428</v>
      </c>
      <c r="F18" s="199"/>
      <c r="G18" s="199"/>
      <c r="H18" s="199"/>
      <c r="I18" s="9"/>
    </row>
    <row r="19" spans="1:9" ht="94.5" customHeight="1" x14ac:dyDescent="0.3">
      <c r="A19" s="22"/>
      <c r="B19" s="95" t="s">
        <v>97</v>
      </c>
      <c r="C19" s="309"/>
      <c r="D19" s="309"/>
      <c r="E19" s="193"/>
      <c r="F19" s="193"/>
      <c r="G19" s="193"/>
      <c r="H19" s="193"/>
      <c r="I19" s="9"/>
    </row>
    <row r="20" spans="1:9" ht="19.5" thickBot="1" x14ac:dyDescent="0.35">
      <c r="A20" s="26"/>
      <c r="B20" s="27"/>
      <c r="C20" s="27"/>
      <c r="D20" s="27"/>
      <c r="E20" s="27"/>
      <c r="F20" s="27"/>
      <c r="G20" s="27"/>
      <c r="H20" s="27"/>
      <c r="I20" s="29"/>
    </row>
    <row r="21" spans="1:9" ht="13.5" thickTop="1" x14ac:dyDescent="0.2"/>
  </sheetData>
  <mergeCells count="3">
    <mergeCell ref="B2:C2"/>
    <mergeCell ref="C19:D19"/>
    <mergeCell ref="B4:H4"/>
  </mergeCells>
  <pageMargins left="0.75" right="0.75" top="1" bottom="1" header="0.5" footer="0.5"/>
  <pageSetup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E29" sqref="E29"/>
    </sheetView>
  </sheetViews>
  <sheetFormatPr defaultColWidth="8.85546875" defaultRowHeight="12.75" x14ac:dyDescent="0.2"/>
  <cols>
    <col min="1" max="1" width="8.85546875" customWidth="1"/>
    <col min="2" max="2" width="6.7109375" customWidth="1"/>
    <col min="3" max="3" width="29.140625" customWidth="1"/>
    <col min="4" max="4" width="14.28515625" customWidth="1"/>
    <col min="5" max="5" width="19.28515625" customWidth="1"/>
    <col min="6" max="6" width="22" customWidth="1"/>
    <col min="7" max="7" width="18" customWidth="1"/>
    <col min="8" max="8" width="10.42578125" customWidth="1"/>
  </cols>
  <sheetData>
    <row r="1" spans="1:11" s="5" customFormat="1" ht="19.5" thickTop="1" x14ac:dyDescent="0.3">
      <c r="A1" s="2"/>
      <c r="B1" s="3"/>
      <c r="C1" s="3"/>
      <c r="D1" s="3"/>
      <c r="E1" s="3"/>
      <c r="F1" s="3"/>
      <c r="G1" s="3"/>
      <c r="H1" s="4"/>
    </row>
    <row r="2" spans="1:11" s="5" customFormat="1" ht="18.75" x14ac:dyDescent="0.3">
      <c r="A2" s="6"/>
      <c r="B2" s="305" t="s">
        <v>365</v>
      </c>
      <c r="C2" s="305"/>
      <c r="D2" s="8"/>
      <c r="E2" s="8"/>
      <c r="F2" s="8"/>
      <c r="G2" s="8"/>
      <c r="H2" s="9"/>
    </row>
    <row r="3" spans="1:11" s="5" customFormat="1" ht="18.75" x14ac:dyDescent="0.3">
      <c r="A3" s="6"/>
      <c r="B3" s="10"/>
      <c r="C3" s="10"/>
      <c r="D3" s="10"/>
      <c r="E3" s="10"/>
      <c r="F3" s="10"/>
      <c r="G3" s="10"/>
      <c r="H3" s="11"/>
      <c r="J3" s="12"/>
      <c r="K3" s="12"/>
    </row>
    <row r="4" spans="1:11" s="5" customFormat="1" ht="36.950000000000003" customHeight="1" x14ac:dyDescent="0.3">
      <c r="A4" s="6"/>
      <c r="B4" s="314" t="s">
        <v>357</v>
      </c>
      <c r="C4" s="314"/>
      <c r="D4" s="314"/>
      <c r="E4" s="314"/>
      <c r="F4" s="314"/>
      <c r="G4" s="314"/>
      <c r="H4" s="9"/>
      <c r="K4" s="12"/>
    </row>
    <row r="5" spans="1:11" ht="36" customHeight="1" x14ac:dyDescent="0.3">
      <c r="A5" s="22"/>
      <c r="B5" s="18"/>
      <c r="C5" s="30"/>
      <c r="D5" s="201" t="s">
        <v>326</v>
      </c>
      <c r="E5" s="201" t="s">
        <v>330</v>
      </c>
      <c r="F5" s="201" t="s">
        <v>327</v>
      </c>
      <c r="G5" s="201" t="s">
        <v>329</v>
      </c>
      <c r="H5" s="9"/>
    </row>
    <row r="6" spans="1:11" ht="18.75" x14ac:dyDescent="0.3">
      <c r="A6" s="38"/>
      <c r="B6" s="39"/>
      <c r="C6" s="15" t="s">
        <v>358</v>
      </c>
      <c r="D6" s="195">
        <v>469162</v>
      </c>
      <c r="E6" s="195">
        <v>352488</v>
      </c>
      <c r="F6" s="195">
        <v>6768</v>
      </c>
      <c r="G6" s="195">
        <v>43803</v>
      </c>
      <c r="H6" s="196"/>
    </row>
    <row r="7" spans="1:11" ht="18.75" x14ac:dyDescent="0.3">
      <c r="A7" s="38"/>
      <c r="B7" s="39"/>
      <c r="C7" s="15" t="s">
        <v>359</v>
      </c>
      <c r="D7" s="195">
        <v>73301</v>
      </c>
      <c r="E7" s="195">
        <v>50568</v>
      </c>
      <c r="F7" s="195">
        <v>6857</v>
      </c>
      <c r="G7" s="195">
        <v>7903</v>
      </c>
      <c r="H7" s="196"/>
    </row>
    <row r="8" spans="1:11" ht="18.75" x14ac:dyDescent="0.3">
      <c r="A8" s="38"/>
      <c r="B8" s="39"/>
      <c r="C8" s="15"/>
      <c r="D8" s="198"/>
      <c r="E8" s="198"/>
      <c r="F8" s="198"/>
      <c r="G8" s="198"/>
      <c r="H8" s="196"/>
    </row>
    <row r="9" spans="1:11" ht="18.75" x14ac:dyDescent="0.3">
      <c r="A9" s="38"/>
      <c r="B9" s="200" t="s">
        <v>1</v>
      </c>
      <c r="C9" s="40" t="s">
        <v>360</v>
      </c>
      <c r="D9" s="198"/>
      <c r="E9" s="198"/>
      <c r="F9" s="198"/>
      <c r="G9" s="198"/>
      <c r="H9" s="196"/>
    </row>
    <row r="10" spans="1:11" ht="18.75" x14ac:dyDescent="0.3">
      <c r="A10" s="38"/>
      <c r="B10" s="200" t="s">
        <v>2</v>
      </c>
      <c r="C10" s="40" t="s">
        <v>361</v>
      </c>
      <c r="D10" s="198"/>
      <c r="E10" s="198"/>
      <c r="F10" s="198"/>
      <c r="G10" s="198"/>
      <c r="H10" s="196"/>
    </row>
    <row r="11" spans="1:11" ht="18.75" x14ac:dyDescent="0.3">
      <c r="A11" s="38"/>
      <c r="B11" s="200" t="s">
        <v>3</v>
      </c>
      <c r="C11" s="40" t="s">
        <v>362</v>
      </c>
      <c r="D11" s="198"/>
      <c r="E11" s="198"/>
      <c r="F11" s="198"/>
      <c r="G11" s="198"/>
      <c r="H11" s="196"/>
    </row>
    <row r="12" spans="1:11" ht="18.75" x14ac:dyDescent="0.3">
      <c r="A12" s="38"/>
      <c r="B12" s="200"/>
      <c r="C12" s="40"/>
      <c r="D12" s="198"/>
      <c r="E12" s="198"/>
      <c r="F12" s="198"/>
      <c r="G12" s="198"/>
      <c r="H12" s="196"/>
    </row>
    <row r="13" spans="1:11" ht="18.75" x14ac:dyDescent="0.3">
      <c r="A13" s="38"/>
      <c r="B13" s="200"/>
      <c r="C13" s="40"/>
      <c r="D13" s="198"/>
      <c r="E13" s="198"/>
      <c r="F13" s="198"/>
      <c r="G13" s="198"/>
      <c r="H13" s="196"/>
    </row>
    <row r="14" spans="1:11" ht="18.75" x14ac:dyDescent="0.3">
      <c r="A14" s="38"/>
      <c r="B14" s="39"/>
      <c r="C14" s="31"/>
      <c r="D14" s="94" t="s">
        <v>358</v>
      </c>
      <c r="E14" s="94" t="s">
        <v>359</v>
      </c>
      <c r="F14" s="94"/>
      <c r="G14" s="94"/>
      <c r="H14" s="9"/>
    </row>
    <row r="15" spans="1:11" ht="18.75" x14ac:dyDescent="0.3">
      <c r="A15" s="22"/>
      <c r="B15" s="95" t="s">
        <v>1</v>
      </c>
      <c r="C15" s="10" t="s">
        <v>363</v>
      </c>
      <c r="D15" s="197">
        <f>(F6/D6)*365</f>
        <v>5.265388074908028</v>
      </c>
      <c r="E15" s="197">
        <f>(F7/D7)*365</f>
        <v>34.144213585080699</v>
      </c>
      <c r="F15" s="199"/>
      <c r="G15" s="199"/>
      <c r="H15" s="9"/>
    </row>
    <row r="16" spans="1:11" ht="18.75" x14ac:dyDescent="0.3">
      <c r="A16" s="22"/>
      <c r="B16" s="95" t="s">
        <v>2</v>
      </c>
      <c r="C16" s="10" t="s">
        <v>364</v>
      </c>
      <c r="D16" s="197">
        <f>E6/G6</f>
        <v>8.0471200602698438</v>
      </c>
      <c r="E16" s="197">
        <f>E7/G7</f>
        <v>6.3985828166519045</v>
      </c>
      <c r="F16" s="199"/>
      <c r="G16" s="199"/>
      <c r="H16" s="9"/>
    </row>
    <row r="17" spans="1:8" ht="94.5" customHeight="1" x14ac:dyDescent="0.3">
      <c r="A17" s="22"/>
      <c r="B17" s="95" t="s">
        <v>3</v>
      </c>
      <c r="C17" s="309"/>
      <c r="D17" s="309"/>
      <c r="E17" s="193"/>
      <c r="F17" s="193"/>
      <c r="G17" s="193"/>
      <c r="H17" s="9"/>
    </row>
    <row r="18" spans="1:8" ht="19.5" thickBot="1" x14ac:dyDescent="0.35">
      <c r="A18" s="26"/>
      <c r="B18" s="27"/>
      <c r="C18" s="27"/>
      <c r="D18" s="27"/>
      <c r="E18" s="27"/>
      <c r="F18" s="27"/>
      <c r="G18" s="27"/>
      <c r="H18" s="29"/>
    </row>
    <row r="19" spans="1:8" ht="13.5" thickTop="1" x14ac:dyDescent="0.2"/>
  </sheetData>
  <mergeCells count="3">
    <mergeCell ref="B2:C2"/>
    <mergeCell ref="B4:G4"/>
    <mergeCell ref="C17:D17"/>
  </mergeCells>
  <pageMargins left="0.75" right="0.75" top="1" bottom="1" header="0.5" footer="0.5"/>
  <pageSetup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F33" sqref="F33"/>
    </sheetView>
  </sheetViews>
  <sheetFormatPr defaultColWidth="8.85546875" defaultRowHeight="12.75" x14ac:dyDescent="0.2"/>
  <cols>
    <col min="1" max="1" width="8.85546875" customWidth="1"/>
    <col min="2" max="2" width="6.7109375" customWidth="1"/>
    <col min="3" max="3" width="41.42578125" customWidth="1"/>
    <col min="4" max="4" width="14.28515625" customWidth="1"/>
    <col min="5" max="5" width="14.28515625" style="1" customWidth="1"/>
    <col min="6" max="6" width="14.28515625" customWidth="1"/>
  </cols>
  <sheetData>
    <row r="1" spans="1:11" s="5" customFormat="1" ht="19.5" thickTop="1" x14ac:dyDescent="0.3">
      <c r="A1" s="2"/>
      <c r="B1" s="3"/>
      <c r="C1" s="3"/>
      <c r="D1" s="3"/>
      <c r="E1" s="3"/>
      <c r="F1" s="3"/>
      <c r="G1" s="4"/>
    </row>
    <row r="2" spans="1:11" s="5" customFormat="1" ht="18.75" x14ac:dyDescent="0.3">
      <c r="A2" s="6"/>
      <c r="B2" s="305" t="s">
        <v>113</v>
      </c>
      <c r="C2" s="305"/>
      <c r="D2" s="8"/>
      <c r="E2" s="8"/>
      <c r="F2" s="8"/>
      <c r="G2" s="9"/>
    </row>
    <row r="3" spans="1:11" s="5" customFormat="1" ht="18.75" x14ac:dyDescent="0.3">
      <c r="A3" s="6"/>
      <c r="B3" s="10"/>
      <c r="C3" s="10"/>
      <c r="D3" s="10"/>
      <c r="E3" s="10"/>
      <c r="F3" s="10"/>
      <c r="G3" s="11"/>
      <c r="I3" s="12"/>
      <c r="J3" s="12"/>
    </row>
    <row r="4" spans="1:11" s="5" customFormat="1" ht="99.75" customHeight="1" x14ac:dyDescent="0.3">
      <c r="A4" s="6"/>
      <c r="B4" s="304" t="s">
        <v>108</v>
      </c>
      <c r="C4" s="304"/>
      <c r="D4" s="304"/>
      <c r="E4" s="304"/>
      <c r="F4" s="304"/>
      <c r="G4" s="9"/>
      <c r="J4" s="12"/>
    </row>
    <row r="5" spans="1:11" s="5" customFormat="1" ht="27.95" customHeight="1" x14ac:dyDescent="0.3">
      <c r="A5" s="6"/>
      <c r="B5" s="37" t="s">
        <v>12</v>
      </c>
      <c r="C5" s="304" t="s">
        <v>109</v>
      </c>
      <c r="D5" s="304"/>
      <c r="E5" s="304"/>
      <c r="F5" s="304"/>
      <c r="G5" s="9"/>
      <c r="K5" s="12"/>
    </row>
    <row r="6" spans="1:11" s="5" customFormat="1" ht="7.5" customHeight="1" x14ac:dyDescent="0.3">
      <c r="A6" s="6"/>
      <c r="B6" s="10"/>
      <c r="C6" s="10"/>
      <c r="D6" s="13"/>
      <c r="E6" s="14"/>
      <c r="F6" s="14"/>
      <c r="G6" s="9"/>
      <c r="K6" s="12"/>
    </row>
    <row r="7" spans="1:11" s="5" customFormat="1" ht="18.75" customHeight="1" x14ac:dyDescent="0.3">
      <c r="A7" s="6"/>
      <c r="B7" s="37" t="s">
        <v>13</v>
      </c>
      <c r="C7" s="304" t="s">
        <v>110</v>
      </c>
      <c r="D7" s="304"/>
      <c r="E7" s="304"/>
      <c r="F7" s="304"/>
      <c r="G7" s="9"/>
      <c r="K7" s="12"/>
    </row>
    <row r="8" spans="1:11" s="5" customFormat="1" ht="7.5" customHeight="1" x14ac:dyDescent="0.3">
      <c r="A8" s="6"/>
      <c r="B8" s="10"/>
      <c r="C8" s="10"/>
      <c r="D8" s="13"/>
      <c r="E8" s="14"/>
      <c r="F8" s="14"/>
      <c r="G8" s="9"/>
      <c r="K8" s="12"/>
    </row>
    <row r="9" spans="1:11" s="5" customFormat="1" ht="18.75" customHeight="1" x14ac:dyDescent="0.3">
      <c r="A9" s="6"/>
      <c r="B9" s="37" t="s">
        <v>4</v>
      </c>
      <c r="C9" s="304" t="s">
        <v>53</v>
      </c>
      <c r="D9" s="304"/>
      <c r="E9" s="304"/>
      <c r="F9" s="304"/>
      <c r="G9" s="9"/>
      <c r="K9" s="12"/>
    </row>
    <row r="10" spans="1:11" ht="23.25" customHeight="1" x14ac:dyDescent="0.3">
      <c r="A10" s="22"/>
      <c r="B10" s="18"/>
      <c r="C10" s="30"/>
      <c r="D10" s="94" t="s">
        <v>111</v>
      </c>
      <c r="E10" s="94" t="s">
        <v>112</v>
      </c>
      <c r="F10" s="18"/>
      <c r="G10" s="9"/>
    </row>
    <row r="11" spans="1:11" ht="2.25" customHeight="1" x14ac:dyDescent="0.3">
      <c r="A11" s="22"/>
      <c r="B11" s="18"/>
      <c r="D11" s="17"/>
      <c r="E11" s="17"/>
      <c r="F11" s="18"/>
      <c r="G11" s="9"/>
    </row>
    <row r="12" spans="1:11" ht="18.75" x14ac:dyDescent="0.3">
      <c r="A12" s="38"/>
      <c r="B12" s="39"/>
      <c r="C12" s="15" t="s">
        <v>16</v>
      </c>
      <c r="D12" s="45">
        <v>4.8</v>
      </c>
      <c r="E12" s="45">
        <v>3</v>
      </c>
      <c r="F12" s="15" t="s">
        <v>54</v>
      </c>
      <c r="G12" s="9"/>
    </row>
    <row r="13" spans="1:11" ht="18.75" x14ac:dyDescent="0.3">
      <c r="A13" s="38"/>
      <c r="B13" s="39"/>
      <c r="C13" s="15" t="s">
        <v>22</v>
      </c>
      <c r="D13" s="45">
        <v>8</v>
      </c>
      <c r="E13" s="45">
        <v>7.6</v>
      </c>
      <c r="F13" s="15" t="s">
        <v>54</v>
      </c>
      <c r="G13" s="9"/>
    </row>
    <row r="14" spans="1:11" ht="18.75" x14ac:dyDescent="0.3">
      <c r="A14" s="38"/>
      <c r="B14" s="39"/>
      <c r="C14" s="15" t="s">
        <v>55</v>
      </c>
      <c r="D14" s="45">
        <v>37.200000000000003</v>
      </c>
      <c r="E14" s="45">
        <v>17.100000000000001</v>
      </c>
      <c r="F14" s="15" t="s">
        <v>54</v>
      </c>
      <c r="G14" s="9"/>
    </row>
    <row r="15" spans="1:11" ht="18.75" x14ac:dyDescent="0.3">
      <c r="A15" s="38"/>
      <c r="B15" s="39"/>
      <c r="C15" s="15" t="s">
        <v>56</v>
      </c>
      <c r="D15" s="45">
        <v>13.2</v>
      </c>
      <c r="E15" s="45">
        <v>3.2</v>
      </c>
      <c r="F15" s="15" t="s">
        <v>54</v>
      </c>
      <c r="G15" s="9"/>
    </row>
    <row r="16" spans="1:11" ht="18.75" x14ac:dyDescent="0.3">
      <c r="A16" s="38"/>
      <c r="B16" s="39"/>
      <c r="C16" s="31"/>
      <c r="D16" s="41"/>
      <c r="E16" s="19"/>
      <c r="F16" s="18"/>
      <c r="G16" s="9"/>
    </row>
    <row r="17" spans="1:7" ht="18.75" x14ac:dyDescent="0.3">
      <c r="A17" s="22"/>
      <c r="B17" s="16" t="s">
        <v>1</v>
      </c>
      <c r="C17" s="10" t="s">
        <v>57</v>
      </c>
      <c r="D17" s="43">
        <f>D13/D14</f>
        <v>0.21505376344086019</v>
      </c>
      <c r="E17" s="43">
        <f>E13/E14</f>
        <v>0.44444444444444436</v>
      </c>
      <c r="F17" s="18"/>
      <c r="G17" s="9"/>
    </row>
    <row r="18" spans="1:7" ht="18.75" x14ac:dyDescent="0.3">
      <c r="A18" s="22"/>
      <c r="B18" s="16" t="s">
        <v>2</v>
      </c>
      <c r="C18" s="10" t="s">
        <v>58</v>
      </c>
      <c r="D18" s="43">
        <f>(D13+D15-D12)/D14</f>
        <v>0.44086021505376338</v>
      </c>
      <c r="E18" s="43">
        <f>(E13+E15-E12)/E14</f>
        <v>0.45614035087719301</v>
      </c>
      <c r="F18" s="18"/>
      <c r="G18" s="9"/>
    </row>
    <row r="19" spans="1:7" ht="94.5" customHeight="1" x14ac:dyDescent="0.3">
      <c r="A19" s="22"/>
      <c r="B19" s="95" t="s">
        <v>3</v>
      </c>
      <c r="C19" s="309"/>
      <c r="D19" s="309"/>
      <c r="E19" s="309"/>
      <c r="F19" s="309"/>
      <c r="G19" s="9"/>
    </row>
    <row r="20" spans="1:7" ht="19.5" thickBot="1" x14ac:dyDescent="0.35">
      <c r="A20" s="26"/>
      <c r="B20" s="27"/>
      <c r="C20" s="27"/>
      <c r="D20" s="27"/>
      <c r="E20" s="27"/>
      <c r="F20" s="28"/>
      <c r="G20" s="29"/>
    </row>
    <row r="21" spans="1:7" ht="13.5" thickTop="1" x14ac:dyDescent="0.2"/>
  </sheetData>
  <mergeCells count="6">
    <mergeCell ref="C9:F9"/>
    <mergeCell ref="C19:F19"/>
    <mergeCell ref="B2:C2"/>
    <mergeCell ref="B4:F4"/>
    <mergeCell ref="C5:F5"/>
    <mergeCell ref="C7:F7"/>
  </mergeCells>
  <phoneticPr fontId="0" type="noConversion"/>
  <pageMargins left="0.75" right="0.75" top="1" bottom="1" header="0.5" footer="0.5"/>
  <pageSetup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C5" sqref="C5:F5"/>
    </sheetView>
  </sheetViews>
  <sheetFormatPr defaultColWidth="8.85546875" defaultRowHeight="12.75" x14ac:dyDescent="0.2"/>
  <cols>
    <col min="1" max="1" width="8.85546875" customWidth="1"/>
    <col min="2" max="2" width="6.7109375" customWidth="1"/>
    <col min="3" max="3" width="27.42578125" customWidth="1"/>
    <col min="4" max="4" width="14.28515625" customWidth="1"/>
    <col min="5" max="5" width="14.28515625" style="1" customWidth="1"/>
    <col min="6" max="6" width="14.28515625" customWidth="1"/>
  </cols>
  <sheetData>
    <row r="1" spans="1:11" s="5" customFormat="1" ht="19.5" thickTop="1" x14ac:dyDescent="0.3">
      <c r="A1" s="2"/>
      <c r="B1" s="3"/>
      <c r="C1" s="3"/>
      <c r="D1" s="3"/>
      <c r="E1" s="3"/>
      <c r="F1" s="3"/>
      <c r="G1" s="4"/>
    </row>
    <row r="2" spans="1:11" s="5" customFormat="1" ht="18.75" x14ac:dyDescent="0.3">
      <c r="A2" s="6"/>
      <c r="B2" s="305" t="s">
        <v>314</v>
      </c>
      <c r="C2" s="305"/>
      <c r="D2" s="8"/>
      <c r="E2" s="8"/>
      <c r="F2" s="8"/>
      <c r="G2" s="9"/>
    </row>
    <row r="3" spans="1:11" s="5" customFormat="1" ht="18.75" x14ac:dyDescent="0.3">
      <c r="A3" s="6"/>
      <c r="B3" s="10"/>
      <c r="C3" s="10"/>
      <c r="D3" s="10"/>
      <c r="E3" s="10"/>
      <c r="F3" s="10"/>
      <c r="G3" s="11"/>
      <c r="I3" s="12"/>
      <c r="J3" s="12"/>
    </row>
    <row r="4" spans="1:11" s="5" customFormat="1" ht="99.75" customHeight="1" x14ac:dyDescent="0.3">
      <c r="A4" s="6"/>
      <c r="B4" s="304" t="s">
        <v>315</v>
      </c>
      <c r="C4" s="304"/>
      <c r="D4" s="304"/>
      <c r="E4" s="304"/>
      <c r="F4" s="304"/>
      <c r="G4" s="9"/>
      <c r="J4" s="12"/>
    </row>
    <row r="5" spans="1:11" s="5" customFormat="1" ht="40.5" customHeight="1" x14ac:dyDescent="0.3">
      <c r="A5" s="6"/>
      <c r="B5" s="37" t="s">
        <v>12</v>
      </c>
      <c r="C5" s="304" t="s">
        <v>316</v>
      </c>
      <c r="D5" s="304"/>
      <c r="E5" s="304"/>
      <c r="F5" s="304"/>
      <c r="G5" s="9"/>
      <c r="K5" s="12"/>
    </row>
    <row r="6" spans="1:11" s="5" customFormat="1" ht="7.5" customHeight="1" x14ac:dyDescent="0.3">
      <c r="A6" s="6"/>
      <c r="B6" s="10"/>
      <c r="C6" s="10"/>
      <c r="D6" s="13"/>
      <c r="E6" s="14"/>
      <c r="F6" s="14"/>
      <c r="G6" s="9"/>
      <c r="K6" s="12"/>
    </row>
    <row r="7" spans="1:11" s="5" customFormat="1" ht="18.75" customHeight="1" x14ac:dyDescent="0.3">
      <c r="A7" s="6"/>
      <c r="B7" s="37" t="s">
        <v>13</v>
      </c>
      <c r="C7" s="309" t="s">
        <v>317</v>
      </c>
      <c r="D7" s="309"/>
      <c r="E7" s="309"/>
      <c r="F7" s="309"/>
      <c r="G7" s="9"/>
      <c r="K7" s="12"/>
    </row>
    <row r="8" spans="1:11" s="5" customFormat="1" ht="7.5" customHeight="1" x14ac:dyDescent="0.3">
      <c r="A8" s="6"/>
      <c r="B8" s="10"/>
      <c r="C8" s="10"/>
      <c r="D8" s="13"/>
      <c r="E8" s="14"/>
      <c r="F8" s="14"/>
      <c r="G8" s="9"/>
      <c r="K8" s="12"/>
    </row>
    <row r="9" spans="1:11" s="5" customFormat="1" ht="40.5" customHeight="1" x14ac:dyDescent="0.3">
      <c r="A9" s="6"/>
      <c r="B9" s="37" t="s">
        <v>4</v>
      </c>
      <c r="C9" s="304" t="s">
        <v>318</v>
      </c>
      <c r="D9" s="304"/>
      <c r="E9" s="304"/>
      <c r="F9" s="304"/>
      <c r="G9" s="9"/>
      <c r="K9" s="12"/>
    </row>
    <row r="10" spans="1:11" ht="18.75" x14ac:dyDescent="0.3">
      <c r="A10" s="23"/>
      <c r="B10" s="24"/>
      <c r="C10" s="31"/>
      <c r="D10" s="32"/>
      <c r="E10" s="19"/>
      <c r="F10" s="18"/>
      <c r="G10" s="9"/>
    </row>
    <row r="11" spans="1:11" ht="18.75" x14ac:dyDescent="0.3">
      <c r="A11" s="22"/>
      <c r="B11" s="16" t="s">
        <v>1</v>
      </c>
      <c r="C11" s="10" t="s">
        <v>319</v>
      </c>
      <c r="D11" s="96">
        <f>'GMCR FInancial Statements'!D86/'GMCR FInancial Statements'!D71</f>
        <v>9.3964600935220216E-2</v>
      </c>
      <c r="E11" s="90"/>
      <c r="F11" s="18"/>
      <c r="G11" s="9"/>
    </row>
    <row r="12" spans="1:11" ht="18.75" x14ac:dyDescent="0.3">
      <c r="A12" s="22"/>
      <c r="B12" s="16"/>
      <c r="C12" s="10" t="s">
        <v>320</v>
      </c>
      <c r="D12" s="194">
        <f>'GMCR FInancial Statements'!D71/'GMCR FInancial Statements'!D29</f>
        <v>1.0673183639863941</v>
      </c>
      <c r="E12" s="90"/>
      <c r="F12" s="18"/>
      <c r="G12" s="9"/>
    </row>
    <row r="13" spans="1:11" ht="18.75" x14ac:dyDescent="0.3">
      <c r="A13" s="22"/>
      <c r="B13" s="16"/>
      <c r="C13" s="10" t="s">
        <v>321</v>
      </c>
      <c r="D13" s="194">
        <f>'GMCR FInancial Statements'!D29/'GMCR FInancial Statements'!D61</f>
        <v>1.5990377794720392</v>
      </c>
      <c r="E13" s="90"/>
      <c r="F13" s="18"/>
      <c r="G13" s="9"/>
    </row>
    <row r="14" spans="1:11" ht="18.75" x14ac:dyDescent="0.3">
      <c r="A14" s="22"/>
      <c r="B14" s="16" t="s">
        <v>2</v>
      </c>
      <c r="C14" s="10" t="s">
        <v>322</v>
      </c>
      <c r="D14" s="91">
        <f>D11*D12*D13</f>
        <v>0.16036772939305544</v>
      </c>
      <c r="E14" s="35"/>
      <c r="F14" s="18"/>
      <c r="G14" s="9"/>
    </row>
    <row r="15" spans="1:11" ht="18.75" x14ac:dyDescent="0.3">
      <c r="A15" s="22"/>
      <c r="B15" s="25"/>
      <c r="C15" s="40" t="s">
        <v>323</v>
      </c>
      <c r="D15" s="91">
        <f>'GMCR FInancial Statements'!D86/'GMCR FInancial Statements'!D61</f>
        <v>0.16036772939305546</v>
      </c>
      <c r="E15" s="35"/>
      <c r="F15" s="18"/>
      <c r="G15" s="9"/>
    </row>
    <row r="16" spans="1:11" ht="18.75" x14ac:dyDescent="0.3">
      <c r="A16" s="22"/>
      <c r="B16" s="16" t="s">
        <v>3</v>
      </c>
      <c r="C16" s="10" t="s">
        <v>324</v>
      </c>
      <c r="D16" s="91">
        <f>D15+0.01</f>
        <v>0.17036772939305547</v>
      </c>
      <c r="E16" s="18"/>
      <c r="F16" s="18"/>
      <c r="G16" s="9"/>
    </row>
    <row r="17" spans="1:7" ht="18.75" x14ac:dyDescent="0.3">
      <c r="A17" s="23"/>
      <c r="B17" s="24"/>
      <c r="C17" s="10" t="s">
        <v>325</v>
      </c>
      <c r="D17" s="194">
        <f>D16/(D11*D13)</f>
        <v>1.1338727990978645</v>
      </c>
      <c r="E17" s="90"/>
      <c r="F17" s="18"/>
      <c r="G17" s="9"/>
    </row>
    <row r="18" spans="1:7" ht="19.5" thickBot="1" x14ac:dyDescent="0.35">
      <c r="A18" s="26"/>
      <c r="B18" s="27"/>
      <c r="C18" s="27"/>
      <c r="D18" s="27"/>
      <c r="E18" s="27"/>
      <c r="F18" s="28"/>
      <c r="G18" s="29"/>
    </row>
    <row r="19" spans="1:7" ht="13.5" thickTop="1" x14ac:dyDescent="0.2"/>
  </sheetData>
  <mergeCells count="5">
    <mergeCell ref="B2:C2"/>
    <mergeCell ref="B4:F4"/>
    <mergeCell ref="C5:F5"/>
    <mergeCell ref="C7:F7"/>
    <mergeCell ref="C9:F9"/>
  </mergeCells>
  <pageMargins left="0.75" right="0.75" top="1" bottom="1" header="0.5" footer="0.5"/>
  <pageSetup orientation="portrait"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B4" sqref="B4:F4"/>
    </sheetView>
  </sheetViews>
  <sheetFormatPr defaultColWidth="8.85546875" defaultRowHeight="12.75" x14ac:dyDescent="0.2"/>
  <cols>
    <col min="1" max="1" width="8.85546875" customWidth="1"/>
    <col min="2" max="2" width="6.7109375" customWidth="1"/>
    <col min="3" max="3" width="35.85546875" bestFit="1" customWidth="1"/>
    <col min="4" max="4" width="20.85546875" bestFit="1" customWidth="1"/>
    <col min="5" max="5" width="14.28515625" style="1" customWidth="1"/>
    <col min="6" max="6" width="14.28515625" customWidth="1"/>
  </cols>
  <sheetData>
    <row r="1" spans="1:11" s="5" customFormat="1" ht="19.5" thickTop="1" x14ac:dyDescent="0.3">
      <c r="A1" s="2"/>
      <c r="B1" s="3"/>
      <c r="C1" s="3"/>
      <c r="D1" s="3"/>
      <c r="E1" s="3"/>
      <c r="F1" s="3"/>
      <c r="G1" s="4"/>
    </row>
    <row r="2" spans="1:11" s="5" customFormat="1" ht="18.75" x14ac:dyDescent="0.3">
      <c r="A2" s="6"/>
      <c r="B2" s="305" t="s">
        <v>121</v>
      </c>
      <c r="C2" s="305"/>
      <c r="D2" s="8"/>
      <c r="E2" s="8"/>
      <c r="F2" s="8"/>
      <c r="G2" s="9"/>
    </row>
    <row r="3" spans="1:11" s="5" customFormat="1" ht="18.75" x14ac:dyDescent="0.3">
      <c r="A3" s="6"/>
      <c r="B3" s="10"/>
      <c r="C3" s="10"/>
      <c r="D3" s="10"/>
      <c r="E3" s="10"/>
      <c r="F3" s="10"/>
      <c r="G3" s="11"/>
      <c r="I3" s="12"/>
      <c r="J3" s="12"/>
    </row>
    <row r="4" spans="1:11" s="5" customFormat="1" ht="99.75" customHeight="1" x14ac:dyDescent="0.3">
      <c r="A4" s="6"/>
      <c r="B4" s="304" t="s">
        <v>131</v>
      </c>
      <c r="C4" s="304"/>
      <c r="D4" s="304"/>
      <c r="E4" s="304"/>
      <c r="F4" s="304"/>
      <c r="G4" s="9"/>
      <c r="J4" s="12"/>
    </row>
    <row r="5" spans="1:11" s="5" customFormat="1" ht="40.5" customHeight="1" x14ac:dyDescent="0.3">
      <c r="A5" s="6"/>
      <c r="B5" s="37" t="s">
        <v>12</v>
      </c>
      <c r="C5" s="304" t="s">
        <v>132</v>
      </c>
      <c r="D5" s="304"/>
      <c r="E5" s="304"/>
      <c r="F5" s="304"/>
      <c r="G5" s="9"/>
      <c r="K5" s="12"/>
    </row>
    <row r="6" spans="1:11" s="5" customFormat="1" ht="7.5" customHeight="1" x14ac:dyDescent="0.3">
      <c r="A6" s="6"/>
      <c r="B6" s="10"/>
      <c r="C6" s="10"/>
      <c r="D6" s="13"/>
      <c r="E6" s="14"/>
      <c r="F6" s="14"/>
      <c r="G6" s="9"/>
      <c r="K6" s="12"/>
    </row>
    <row r="7" spans="1:11" s="5" customFormat="1" ht="18.75" customHeight="1" x14ac:dyDescent="0.3">
      <c r="A7" s="6"/>
      <c r="B7" s="37" t="s">
        <v>13</v>
      </c>
      <c r="C7" s="309" t="s">
        <v>133</v>
      </c>
      <c r="D7" s="309"/>
      <c r="E7" s="309"/>
      <c r="F7" s="309"/>
      <c r="G7" s="9"/>
      <c r="K7" s="12"/>
    </row>
    <row r="8" spans="1:11" s="5" customFormat="1" ht="7.5" customHeight="1" x14ac:dyDescent="0.3">
      <c r="A8" s="6"/>
      <c r="B8" s="10"/>
      <c r="C8" s="10"/>
      <c r="D8" s="13"/>
      <c r="E8" s="14"/>
      <c r="F8" s="14"/>
      <c r="G8" s="9"/>
      <c r="K8" s="12"/>
    </row>
    <row r="9" spans="1:11" s="5" customFormat="1" ht="55.5" customHeight="1" x14ac:dyDescent="0.3">
      <c r="A9" s="6"/>
      <c r="B9" s="37" t="s">
        <v>4</v>
      </c>
      <c r="C9" s="304" t="s">
        <v>134</v>
      </c>
      <c r="D9" s="304"/>
      <c r="E9" s="304"/>
      <c r="F9" s="304"/>
      <c r="G9" s="188"/>
      <c r="J9" s="12"/>
    </row>
    <row r="10" spans="1:11" s="5" customFormat="1" ht="16.5" customHeight="1" x14ac:dyDescent="0.3">
      <c r="A10" s="6"/>
      <c r="B10" s="10"/>
      <c r="C10" s="316" t="s">
        <v>451</v>
      </c>
      <c r="D10" s="316"/>
      <c r="E10" s="316"/>
      <c r="F10" s="14"/>
      <c r="G10" s="9"/>
      <c r="K10" s="12"/>
    </row>
    <row r="11" spans="1:11" s="5" customFormat="1" ht="7.5" customHeight="1" x14ac:dyDescent="0.3">
      <c r="A11" s="6"/>
      <c r="B11" s="10"/>
      <c r="C11" s="10"/>
      <c r="D11" s="13"/>
      <c r="E11" s="14"/>
      <c r="F11" s="14"/>
      <c r="G11" s="9"/>
      <c r="K11" s="12"/>
    </row>
    <row r="12" spans="1:11" s="5" customFormat="1" ht="40.5" customHeight="1" x14ac:dyDescent="0.3">
      <c r="A12" s="6"/>
      <c r="B12" s="37" t="s">
        <v>95</v>
      </c>
      <c r="C12" s="304" t="s">
        <v>135</v>
      </c>
      <c r="D12" s="304"/>
      <c r="E12" s="304"/>
      <c r="F12" s="304"/>
      <c r="G12" s="9"/>
      <c r="K12" s="12"/>
    </row>
    <row r="13" spans="1:11" ht="18.75" x14ac:dyDescent="0.3">
      <c r="A13" s="38"/>
      <c r="B13" s="39"/>
      <c r="C13" s="31"/>
      <c r="D13" s="41"/>
      <c r="E13" s="19"/>
      <c r="F13" s="18"/>
      <c r="G13" s="9"/>
    </row>
    <row r="14" spans="1:11" ht="18.75" x14ac:dyDescent="0.3">
      <c r="A14" s="22"/>
      <c r="B14" s="16" t="s">
        <v>1</v>
      </c>
      <c r="C14" s="10" t="s">
        <v>96</v>
      </c>
      <c r="D14" s="108">
        <f>'Problem 37 Company'!D25-'Problem 37 Company'!E25</f>
        <v>-2101000</v>
      </c>
      <c r="E14" s="90"/>
      <c r="F14" s="18"/>
      <c r="G14" s="9"/>
    </row>
    <row r="15" spans="1:11" ht="74.25" customHeight="1" x14ac:dyDescent="0.3">
      <c r="A15" s="22"/>
      <c r="B15" s="95" t="s">
        <v>2</v>
      </c>
      <c r="C15" s="304" t="s">
        <v>450</v>
      </c>
      <c r="D15" s="304"/>
      <c r="E15" s="304"/>
      <c r="F15" s="304"/>
      <c r="G15" s="9"/>
    </row>
    <row r="16" spans="1:11" ht="62.25" customHeight="1" x14ac:dyDescent="0.3">
      <c r="A16" s="22"/>
      <c r="B16" s="95" t="s">
        <v>3</v>
      </c>
      <c r="C16" s="315" t="s">
        <v>506</v>
      </c>
      <c r="D16" s="315"/>
      <c r="E16" s="315"/>
      <c r="F16" s="315"/>
      <c r="G16" s="9"/>
    </row>
    <row r="17" spans="1:7" ht="81" customHeight="1" x14ac:dyDescent="0.3">
      <c r="A17" s="38"/>
      <c r="B17" s="95" t="s">
        <v>97</v>
      </c>
      <c r="C17" s="315" t="s">
        <v>507</v>
      </c>
      <c r="D17" s="315"/>
      <c r="E17" s="315"/>
      <c r="F17" s="315"/>
      <c r="G17" s="9"/>
    </row>
    <row r="18" spans="1:7" ht="19.5" thickBot="1" x14ac:dyDescent="0.35">
      <c r="A18" s="26"/>
      <c r="B18" s="27"/>
      <c r="C18" s="27"/>
      <c r="D18" s="27"/>
      <c r="E18" s="27"/>
      <c r="F18" s="28"/>
      <c r="G18" s="29"/>
    </row>
    <row r="19" spans="1:7" ht="13.5" thickTop="1" x14ac:dyDescent="0.2"/>
  </sheetData>
  <mergeCells count="10">
    <mergeCell ref="C15:F15"/>
    <mergeCell ref="C16:F16"/>
    <mergeCell ref="C17:F17"/>
    <mergeCell ref="C9:F9"/>
    <mergeCell ref="B2:C2"/>
    <mergeCell ref="B4:F4"/>
    <mergeCell ref="C5:F5"/>
    <mergeCell ref="C7:F7"/>
    <mergeCell ref="C12:F12"/>
    <mergeCell ref="C10:E10"/>
  </mergeCells>
  <phoneticPr fontId="0" type="noConversion"/>
  <hyperlinks>
    <hyperlink ref="C10" location="'Problem 37 Statement of CFs'!A1" display="Click here to view the firm's Statement of Stockholders' Equity"/>
  </hyperlinks>
  <pageMargins left="0.75" right="0.75" top="1" bottom="1" header="0.5" footer="0.5"/>
  <pageSetup orientation="portrait" horizontalDpi="300" verticalDpi="30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1"/>
  <sheetViews>
    <sheetView workbookViewId="0">
      <selection activeCell="E1" sqref="E1"/>
    </sheetView>
  </sheetViews>
  <sheetFormatPr defaultColWidth="8.85546875" defaultRowHeight="12.75" x14ac:dyDescent="0.2"/>
  <cols>
    <col min="1" max="1" width="8.85546875" customWidth="1"/>
    <col min="2" max="2" width="43" bestFit="1" customWidth="1"/>
    <col min="3" max="3" width="9.28515625" customWidth="1"/>
    <col min="4" max="4" width="8.85546875" customWidth="1"/>
    <col min="5" max="5" width="41.28515625" bestFit="1" customWidth="1"/>
    <col min="6" max="7" width="8.85546875" customWidth="1"/>
    <col min="8" max="8" width="8.85546875" style="1" customWidth="1"/>
  </cols>
  <sheetData>
    <row r="1" spans="1:8" s="5" customFormat="1" ht="19.5" thickBot="1" x14ac:dyDescent="0.35">
      <c r="A1" s="272"/>
      <c r="B1" s="272"/>
      <c r="C1" s="272"/>
      <c r="D1" s="272"/>
      <c r="E1" s="272"/>
      <c r="F1" s="272"/>
      <c r="G1" s="272"/>
      <c r="H1" s="272"/>
    </row>
    <row r="2" spans="1:8" s="5" customFormat="1" ht="19.5" thickTop="1" x14ac:dyDescent="0.3">
      <c r="A2" s="272"/>
      <c r="B2" s="323" t="s">
        <v>509</v>
      </c>
      <c r="C2" s="324"/>
      <c r="D2" s="273"/>
      <c r="E2" s="274"/>
      <c r="F2" s="274"/>
      <c r="G2" s="275"/>
      <c r="H2" s="272"/>
    </row>
    <row r="3" spans="1:8" ht="18.75" x14ac:dyDescent="0.3">
      <c r="A3" s="276"/>
      <c r="B3" s="325" t="s">
        <v>510</v>
      </c>
      <c r="C3" s="326"/>
      <c r="D3" s="326"/>
      <c r="E3" s="326"/>
      <c r="F3" s="326"/>
      <c r="G3" s="327"/>
      <c r="H3" s="272"/>
    </row>
    <row r="4" spans="1:8" ht="18.75" x14ac:dyDescent="0.3">
      <c r="A4" s="276"/>
      <c r="B4" s="317" t="s">
        <v>511</v>
      </c>
      <c r="C4" s="318"/>
      <c r="D4" s="318"/>
      <c r="E4" s="318"/>
      <c r="F4" s="318"/>
      <c r="G4" s="319"/>
      <c r="H4" s="272"/>
    </row>
    <row r="5" spans="1:8" ht="18.75" x14ac:dyDescent="0.3">
      <c r="A5" s="21"/>
      <c r="B5" s="320" t="s">
        <v>535</v>
      </c>
      <c r="C5" s="321"/>
      <c r="D5" s="321"/>
      <c r="E5" s="321"/>
      <c r="F5" s="321"/>
      <c r="G5" s="322"/>
      <c r="H5" s="272"/>
    </row>
    <row r="6" spans="1:8" ht="18.75" x14ac:dyDescent="0.3">
      <c r="A6" s="21"/>
      <c r="B6" s="277"/>
      <c r="C6" s="278"/>
      <c r="D6" s="278"/>
      <c r="E6" s="279"/>
      <c r="F6" s="278"/>
      <c r="G6" s="280"/>
      <c r="H6" s="272"/>
    </row>
    <row r="7" spans="1:8" ht="18.75" x14ac:dyDescent="0.3">
      <c r="A7" s="21"/>
      <c r="B7" s="281" t="s">
        <v>14</v>
      </c>
      <c r="C7" s="282">
        <v>2013</v>
      </c>
      <c r="D7" s="282">
        <v>2012</v>
      </c>
      <c r="E7" s="283" t="s">
        <v>512</v>
      </c>
      <c r="F7" s="282">
        <v>2012</v>
      </c>
      <c r="G7" s="284">
        <v>2013</v>
      </c>
      <c r="H7" s="272"/>
    </row>
    <row r="8" spans="1:8" ht="18.75" x14ac:dyDescent="0.3">
      <c r="A8" s="21"/>
      <c r="B8" s="281" t="s">
        <v>15</v>
      </c>
      <c r="C8" s="285"/>
      <c r="D8" s="285"/>
      <c r="E8" s="283" t="s">
        <v>8</v>
      </c>
      <c r="F8" s="285"/>
      <c r="G8" s="286"/>
      <c r="H8" s="272"/>
    </row>
    <row r="9" spans="1:8" ht="18.75" x14ac:dyDescent="0.3">
      <c r="A9" s="21"/>
      <c r="B9" s="281" t="s">
        <v>16</v>
      </c>
      <c r="C9" s="285">
        <v>23.2</v>
      </c>
      <c r="D9" s="285">
        <v>20.5</v>
      </c>
      <c r="E9" s="283" t="s">
        <v>9</v>
      </c>
      <c r="F9" s="285">
        <v>29.2</v>
      </c>
      <c r="G9" s="286">
        <v>26.5</v>
      </c>
      <c r="H9" s="272"/>
    </row>
    <row r="10" spans="1:8" ht="18.75" x14ac:dyDescent="0.3">
      <c r="A10" s="21"/>
      <c r="B10" s="281" t="s">
        <v>327</v>
      </c>
      <c r="C10" s="285">
        <v>18.5</v>
      </c>
      <c r="D10" s="285">
        <v>13.2</v>
      </c>
      <c r="E10" s="283" t="s">
        <v>513</v>
      </c>
      <c r="F10" s="285">
        <v>5.5</v>
      </c>
      <c r="G10" s="286">
        <v>3.2</v>
      </c>
      <c r="H10" s="272"/>
    </row>
    <row r="11" spans="1:8" ht="18.75" x14ac:dyDescent="0.3">
      <c r="A11" s="21"/>
      <c r="B11" s="281" t="s">
        <v>7</v>
      </c>
      <c r="C11" s="285">
        <v>15.3</v>
      </c>
      <c r="D11" s="285">
        <v>14.3</v>
      </c>
      <c r="E11" s="283"/>
      <c r="F11" s="285"/>
      <c r="G11" s="286"/>
      <c r="H11" s="272"/>
    </row>
    <row r="12" spans="1:8" ht="18.75" x14ac:dyDescent="0.3">
      <c r="A12" s="21"/>
      <c r="B12" s="281" t="s">
        <v>17</v>
      </c>
      <c r="C12" s="285">
        <f>SUM(C9:C11)</f>
        <v>57</v>
      </c>
      <c r="D12" s="285">
        <f>SUM(D9:D11)</f>
        <v>48</v>
      </c>
      <c r="E12" s="283" t="s">
        <v>10</v>
      </c>
      <c r="F12" s="285">
        <f>SUM(F9:F11)</f>
        <v>34.700000000000003</v>
      </c>
      <c r="G12" s="286">
        <f>SUM(G9:G11)</f>
        <v>29.7</v>
      </c>
      <c r="H12" s="272"/>
    </row>
    <row r="13" spans="1:8" ht="18.75" x14ac:dyDescent="0.3">
      <c r="A13" s="21"/>
      <c r="B13" s="281"/>
      <c r="C13" s="285"/>
      <c r="D13" s="285"/>
      <c r="E13" s="283"/>
      <c r="F13" s="285"/>
      <c r="G13" s="286"/>
      <c r="H13" s="272"/>
    </row>
    <row r="14" spans="1:8" ht="18.75" x14ac:dyDescent="0.3">
      <c r="A14" s="21"/>
      <c r="B14" s="281" t="s">
        <v>514</v>
      </c>
      <c r="C14" s="285"/>
      <c r="D14" s="285"/>
      <c r="E14" s="283" t="s">
        <v>515</v>
      </c>
      <c r="F14" s="285"/>
      <c r="G14" s="286"/>
      <c r="H14" s="272"/>
    </row>
    <row r="15" spans="1:8" ht="18.75" x14ac:dyDescent="0.3">
      <c r="A15" s="21"/>
      <c r="B15" s="281"/>
      <c r="C15" s="285"/>
      <c r="D15" s="285"/>
      <c r="E15" s="283" t="s">
        <v>20</v>
      </c>
      <c r="F15" s="285">
        <v>113.2</v>
      </c>
      <c r="G15" s="286">
        <v>78</v>
      </c>
      <c r="H15" s="272"/>
    </row>
    <row r="16" spans="1:8" ht="18.75" x14ac:dyDescent="0.3">
      <c r="A16" s="21"/>
      <c r="B16" s="281" t="s">
        <v>516</v>
      </c>
      <c r="C16" s="285">
        <v>113.1</v>
      </c>
      <c r="D16" s="285">
        <v>80.900000000000006</v>
      </c>
      <c r="E16" s="283"/>
      <c r="F16" s="285"/>
      <c r="G16" s="286"/>
      <c r="H16" s="272"/>
    </row>
    <row r="17" spans="1:8" ht="18.75" x14ac:dyDescent="0.3">
      <c r="A17" s="21"/>
      <c r="B17" s="281"/>
      <c r="C17" s="285"/>
      <c r="D17" s="285"/>
      <c r="E17" s="283" t="s">
        <v>517</v>
      </c>
      <c r="F17" s="285">
        <f>SUM(F15:F16)</f>
        <v>113.2</v>
      </c>
      <c r="G17" s="286">
        <f>SUM(G15:G16)</f>
        <v>78</v>
      </c>
      <c r="H17" s="272"/>
    </row>
    <row r="18" spans="1:8" ht="18.75" x14ac:dyDescent="0.3">
      <c r="A18" s="21"/>
      <c r="B18" s="281" t="s">
        <v>518</v>
      </c>
      <c r="C18" s="285">
        <f>C16</f>
        <v>113.1</v>
      </c>
      <c r="D18" s="285">
        <f>D16</f>
        <v>80.900000000000006</v>
      </c>
      <c r="E18" s="283" t="s">
        <v>21</v>
      </c>
      <c r="F18" s="285">
        <f>F17+F12</f>
        <v>147.9</v>
      </c>
      <c r="G18" s="286">
        <f>G17+G12</f>
        <v>107.7</v>
      </c>
      <c r="H18" s="272"/>
    </row>
    <row r="19" spans="1:8" ht="18.75" x14ac:dyDescent="0.3">
      <c r="A19" s="21"/>
      <c r="B19" s="281"/>
      <c r="C19" s="285"/>
      <c r="D19" s="285"/>
      <c r="E19" s="283"/>
      <c r="F19" s="285"/>
      <c r="G19" s="286"/>
      <c r="H19" s="272"/>
    </row>
    <row r="20" spans="1:8" ht="18.75" x14ac:dyDescent="0.3">
      <c r="A20" s="21"/>
      <c r="B20" s="281"/>
      <c r="C20" s="285"/>
      <c r="D20" s="285"/>
      <c r="E20" s="287" t="s">
        <v>519</v>
      </c>
      <c r="F20" s="285"/>
      <c r="G20" s="286"/>
      <c r="H20" s="272"/>
    </row>
    <row r="21" spans="1:8" ht="18.75" x14ac:dyDescent="0.3">
      <c r="A21" s="21"/>
      <c r="B21" s="281"/>
      <c r="C21" s="285"/>
      <c r="D21" s="285"/>
      <c r="E21" s="283" t="s">
        <v>520</v>
      </c>
      <c r="F21" s="285">
        <v>8</v>
      </c>
      <c r="G21" s="286">
        <v>8</v>
      </c>
      <c r="H21" s="272"/>
    </row>
    <row r="22" spans="1:8" ht="18.75" x14ac:dyDescent="0.3">
      <c r="A22" s="21"/>
      <c r="B22" s="281"/>
      <c r="D22" s="285"/>
      <c r="E22" s="283" t="s">
        <v>521</v>
      </c>
      <c r="F22" s="285">
        <v>14.2</v>
      </c>
      <c r="G22" s="286">
        <v>13.2</v>
      </c>
      <c r="H22" s="272"/>
    </row>
    <row r="23" spans="1:8" ht="18.75" x14ac:dyDescent="0.3">
      <c r="A23" s="21"/>
      <c r="B23" s="281"/>
      <c r="C23" s="285"/>
      <c r="D23" s="285"/>
      <c r="E23" s="283" t="s">
        <v>522</v>
      </c>
      <c r="F23" s="285">
        <f>SUM(F21:F22)</f>
        <v>22.2</v>
      </c>
      <c r="G23" s="286">
        <f>SUM(G21:G22)</f>
        <v>21.2</v>
      </c>
      <c r="H23" s="272"/>
    </row>
    <row r="24" spans="1:8" ht="19.5" thickBot="1" x14ac:dyDescent="0.35">
      <c r="A24" s="21"/>
      <c r="B24" s="288" t="s">
        <v>5</v>
      </c>
      <c r="C24" s="288">
        <f>C18+C12</f>
        <v>170.1</v>
      </c>
      <c r="D24" s="288">
        <f>D18+D12</f>
        <v>128.9</v>
      </c>
      <c r="E24" s="289" t="s">
        <v>523</v>
      </c>
      <c r="F24" s="288">
        <f>F18+F23</f>
        <v>170.1</v>
      </c>
      <c r="G24" s="290">
        <f>G18+G23</f>
        <v>128.9</v>
      </c>
      <c r="H24" s="272"/>
    </row>
    <row r="25" spans="1:8" s="21" customFormat="1" ht="19.5" thickTop="1" x14ac:dyDescent="0.3">
      <c r="B25" s="291"/>
      <c r="C25" s="291"/>
      <c r="D25" s="291"/>
      <c r="E25" s="291"/>
      <c r="F25" s="291"/>
      <c r="G25" s="291"/>
      <c r="H25" s="272"/>
    </row>
    <row r="26" spans="1:8" x14ac:dyDescent="0.2">
      <c r="B26" s="292"/>
      <c r="C26" s="292"/>
      <c r="D26" s="292"/>
      <c r="E26" s="292"/>
      <c r="F26" s="292"/>
      <c r="G26" s="292"/>
    </row>
    <row r="27" spans="1:8" s="5" customFormat="1" ht="19.5" thickBot="1" x14ac:dyDescent="0.35">
      <c r="A27" s="272"/>
      <c r="B27" s="272"/>
      <c r="C27" s="272"/>
      <c r="D27" s="272"/>
      <c r="E27" s="272"/>
      <c r="F27" s="272"/>
      <c r="G27" s="272"/>
      <c r="H27" s="272"/>
    </row>
    <row r="28" spans="1:8" s="5" customFormat="1" ht="19.5" thickTop="1" x14ac:dyDescent="0.3">
      <c r="A28" s="272"/>
      <c r="B28" s="323" t="s">
        <v>536</v>
      </c>
      <c r="C28" s="324"/>
      <c r="D28" s="293"/>
      <c r="E28" s="272"/>
      <c r="F28" s="272"/>
      <c r="G28" s="272"/>
      <c r="H28" s="272"/>
    </row>
    <row r="29" spans="1:8" ht="18.75" x14ac:dyDescent="0.2">
      <c r="A29" s="1"/>
      <c r="B29" s="325" t="s">
        <v>510</v>
      </c>
      <c r="C29" s="326"/>
      <c r="D29" s="327"/>
      <c r="E29" s="294"/>
      <c r="F29" s="294"/>
      <c r="G29" s="294"/>
    </row>
    <row r="30" spans="1:8" ht="18.75" x14ac:dyDescent="0.2">
      <c r="B30" s="317" t="s">
        <v>524</v>
      </c>
      <c r="C30" s="318"/>
      <c r="D30" s="319"/>
      <c r="E30" s="294"/>
      <c r="F30" s="294"/>
      <c r="G30" s="294"/>
    </row>
    <row r="31" spans="1:8" ht="18.75" x14ac:dyDescent="0.2">
      <c r="B31" s="320" t="s">
        <v>525</v>
      </c>
      <c r="C31" s="321"/>
      <c r="D31" s="322"/>
      <c r="E31" s="294"/>
      <c r="F31" s="294"/>
      <c r="G31" s="294"/>
    </row>
    <row r="32" spans="1:8" ht="15.75" x14ac:dyDescent="0.2">
      <c r="B32" s="281"/>
      <c r="C32" s="285">
        <v>2013</v>
      </c>
      <c r="D32" s="286">
        <v>2012</v>
      </c>
      <c r="E32" s="294"/>
      <c r="F32" s="294"/>
      <c r="G32" s="294"/>
    </row>
    <row r="33" spans="2:7" ht="15.75" x14ac:dyDescent="0.2">
      <c r="B33" s="281" t="s">
        <v>526</v>
      </c>
      <c r="C33" s="285">
        <v>186.7</v>
      </c>
      <c r="D33" s="286">
        <v>176.1</v>
      </c>
      <c r="E33" s="294"/>
      <c r="F33" s="294"/>
      <c r="G33" s="294"/>
    </row>
    <row r="34" spans="2:7" ht="15.75" x14ac:dyDescent="0.2">
      <c r="B34" s="281" t="s">
        <v>527</v>
      </c>
      <c r="C34" s="295">
        <v>-153.4</v>
      </c>
      <c r="D34" s="296">
        <v>-147.30000000000001</v>
      </c>
      <c r="E34" s="294"/>
      <c r="F34" s="294"/>
      <c r="G34" s="294"/>
    </row>
    <row r="35" spans="2:7" ht="15.75" x14ac:dyDescent="0.2">
      <c r="B35" s="281" t="s">
        <v>528</v>
      </c>
      <c r="C35" s="285">
        <f>SUM(C33:C34)</f>
        <v>33.299999999999983</v>
      </c>
      <c r="D35" s="286">
        <f>SUM(D33:D34)</f>
        <v>28.799999999999983</v>
      </c>
      <c r="E35" s="294"/>
      <c r="F35" s="294"/>
      <c r="G35" s="294"/>
    </row>
    <row r="36" spans="2:7" ht="15.75" x14ac:dyDescent="0.2">
      <c r="B36" s="281" t="s">
        <v>529</v>
      </c>
      <c r="C36" s="295">
        <v>-13.5</v>
      </c>
      <c r="D36" s="296">
        <v>-13</v>
      </c>
      <c r="E36" s="294"/>
      <c r="F36" s="294"/>
      <c r="G36" s="294"/>
    </row>
    <row r="37" spans="2:7" ht="15.75" x14ac:dyDescent="0.2">
      <c r="B37" s="281" t="s">
        <v>530</v>
      </c>
      <c r="C37" s="285">
        <v>-8.1999999999999993</v>
      </c>
      <c r="D37" s="286">
        <v>-7.6</v>
      </c>
      <c r="E37" s="294"/>
      <c r="F37" s="294"/>
      <c r="G37" s="294"/>
    </row>
    <row r="38" spans="2:7" ht="15.75" x14ac:dyDescent="0.2">
      <c r="B38" s="281" t="s">
        <v>531</v>
      </c>
      <c r="C38" s="295">
        <v>-1.2</v>
      </c>
      <c r="D38" s="296">
        <v>-1.1000000000000001</v>
      </c>
      <c r="E38" s="294"/>
      <c r="F38" s="294"/>
      <c r="G38" s="294"/>
    </row>
    <row r="39" spans="2:7" ht="15.75" x14ac:dyDescent="0.2">
      <c r="B39" s="281" t="s">
        <v>348</v>
      </c>
      <c r="C39" s="285">
        <f>SUM(C35:C38)</f>
        <v>10.399999999999984</v>
      </c>
      <c r="D39" s="286">
        <f>SUM(D35:D38)</f>
        <v>7.0999999999999837</v>
      </c>
      <c r="E39" s="294"/>
      <c r="F39" s="294"/>
      <c r="G39" s="294"/>
    </row>
    <row r="40" spans="2:7" ht="15.75" x14ac:dyDescent="0.2">
      <c r="B40" s="281" t="s">
        <v>439</v>
      </c>
      <c r="C40" s="295">
        <v>0</v>
      </c>
      <c r="D40" s="296">
        <v>0</v>
      </c>
      <c r="E40" s="294"/>
      <c r="F40" s="294"/>
      <c r="G40" s="294"/>
    </row>
    <row r="41" spans="2:7" ht="15.75" x14ac:dyDescent="0.2">
      <c r="B41" s="281" t="s">
        <v>532</v>
      </c>
      <c r="C41" s="285">
        <f>SUM(C39:C40)</f>
        <v>10.399999999999984</v>
      </c>
      <c r="D41" s="286">
        <f>SUM(D39:D40)</f>
        <v>7.0999999999999837</v>
      </c>
      <c r="E41" s="294"/>
      <c r="F41" s="294"/>
      <c r="G41" s="294"/>
    </row>
    <row r="42" spans="2:7" ht="15.75" x14ac:dyDescent="0.2">
      <c r="B42" s="281" t="s">
        <v>533</v>
      </c>
      <c r="C42" s="295">
        <v>-7.7</v>
      </c>
      <c r="D42" s="296">
        <v>-4.5999999999999996</v>
      </c>
      <c r="E42" s="294"/>
      <c r="F42" s="294"/>
      <c r="G42" s="294"/>
    </row>
    <row r="43" spans="2:7" ht="15.75" x14ac:dyDescent="0.2">
      <c r="B43" s="281" t="s">
        <v>438</v>
      </c>
      <c r="C43" s="285">
        <f>C41+C42</f>
        <v>2.6999999999999842</v>
      </c>
      <c r="D43" s="286">
        <f>D41+D42</f>
        <v>2.499999999999984</v>
      </c>
      <c r="E43" s="294"/>
      <c r="F43" s="294"/>
      <c r="G43" s="294"/>
    </row>
    <row r="44" spans="2:7" ht="15.75" x14ac:dyDescent="0.2">
      <c r="B44" s="281" t="s">
        <v>437</v>
      </c>
      <c r="C44" s="295">
        <v>-0.7</v>
      </c>
      <c r="D44" s="296">
        <v>-0.6</v>
      </c>
      <c r="E44" s="294"/>
      <c r="F44" s="294"/>
      <c r="G44" s="294"/>
    </row>
    <row r="45" spans="2:7" ht="16.5" thickBot="1" x14ac:dyDescent="0.25">
      <c r="B45" s="281" t="s">
        <v>0</v>
      </c>
      <c r="C45" s="297">
        <f>SUM(C43:C44)</f>
        <v>1.9999999999999842</v>
      </c>
      <c r="D45" s="298">
        <f>SUM(D43:D44)</f>
        <v>1.8999999999999839</v>
      </c>
      <c r="E45" s="294"/>
      <c r="F45" s="294"/>
      <c r="G45" s="294"/>
    </row>
    <row r="46" spans="2:7" ht="16.5" thickTop="1" x14ac:dyDescent="0.2">
      <c r="B46" s="281" t="s">
        <v>382</v>
      </c>
      <c r="C46" s="300">
        <v>0.55600000000000005</v>
      </c>
      <c r="D46" s="301">
        <v>0.52800000000000002</v>
      </c>
      <c r="E46" s="294"/>
      <c r="F46" s="294"/>
      <c r="G46" s="294"/>
    </row>
    <row r="47" spans="2:7" ht="16.5" thickBot="1" x14ac:dyDescent="0.25">
      <c r="B47" s="299" t="s">
        <v>534</v>
      </c>
      <c r="C47" s="302">
        <v>0.52600000000000002</v>
      </c>
      <c r="D47" s="303">
        <v>0.5</v>
      </c>
      <c r="E47" s="294"/>
      <c r="F47" s="294"/>
      <c r="G47" s="294"/>
    </row>
    <row r="48" spans="2:7" ht="13.5" thickTop="1" x14ac:dyDescent="0.2">
      <c r="B48" s="294"/>
      <c r="C48" s="294"/>
      <c r="D48" s="294"/>
      <c r="E48" s="294"/>
      <c r="F48" s="294"/>
      <c r="G48" s="294"/>
    </row>
    <row r="49" spans="2:7" x14ac:dyDescent="0.2">
      <c r="B49" s="294"/>
      <c r="C49" s="294"/>
      <c r="D49" s="294"/>
      <c r="E49" s="294"/>
      <c r="F49" s="294"/>
      <c r="G49" s="294"/>
    </row>
    <row r="50" spans="2:7" x14ac:dyDescent="0.2">
      <c r="B50" s="294"/>
      <c r="C50" s="294"/>
      <c r="D50" s="294"/>
      <c r="E50" s="294"/>
      <c r="F50" s="294"/>
      <c r="G50" s="294"/>
    </row>
    <row r="51" spans="2:7" x14ac:dyDescent="0.2">
      <c r="B51" s="294"/>
      <c r="C51" s="294"/>
      <c r="D51" s="294"/>
      <c r="E51" s="294"/>
      <c r="F51" s="294"/>
      <c r="G51" s="294"/>
    </row>
    <row r="52" spans="2:7" x14ac:dyDescent="0.2">
      <c r="B52" s="294"/>
      <c r="C52" s="294"/>
      <c r="D52" s="294"/>
      <c r="E52" s="294"/>
      <c r="F52" s="294"/>
      <c r="G52" s="294"/>
    </row>
    <row r="53" spans="2:7" x14ac:dyDescent="0.2">
      <c r="B53" s="294"/>
      <c r="C53" s="294"/>
      <c r="D53" s="294"/>
      <c r="E53" s="294"/>
      <c r="F53" s="294"/>
      <c r="G53" s="294"/>
    </row>
    <row r="54" spans="2:7" x14ac:dyDescent="0.2">
      <c r="B54" s="294"/>
      <c r="C54" s="294"/>
      <c r="D54" s="294"/>
      <c r="E54" s="294"/>
      <c r="F54" s="294"/>
      <c r="G54" s="294"/>
    </row>
    <row r="55" spans="2:7" x14ac:dyDescent="0.2">
      <c r="B55" s="294"/>
      <c r="C55" s="294"/>
      <c r="D55" s="294"/>
      <c r="E55" s="294"/>
      <c r="F55" s="294"/>
      <c r="G55" s="294"/>
    </row>
    <row r="56" spans="2:7" x14ac:dyDescent="0.2">
      <c r="B56" s="294"/>
      <c r="C56" s="294"/>
      <c r="D56" s="294"/>
      <c r="E56" s="294"/>
      <c r="F56" s="294"/>
      <c r="G56" s="294"/>
    </row>
    <row r="57" spans="2:7" x14ac:dyDescent="0.2">
      <c r="B57" s="294"/>
      <c r="C57" s="294"/>
      <c r="D57" s="294"/>
      <c r="E57" s="294"/>
      <c r="F57" s="294"/>
      <c r="G57" s="294"/>
    </row>
    <row r="58" spans="2:7" x14ac:dyDescent="0.2">
      <c r="B58" s="294"/>
      <c r="C58" s="294"/>
      <c r="D58" s="294"/>
      <c r="E58" s="294"/>
      <c r="F58" s="294"/>
      <c r="G58" s="294"/>
    </row>
    <row r="59" spans="2:7" x14ac:dyDescent="0.2">
      <c r="B59" s="294"/>
      <c r="C59" s="294"/>
      <c r="D59" s="294"/>
      <c r="E59" s="294"/>
      <c r="F59" s="294"/>
      <c r="G59" s="294"/>
    </row>
    <row r="60" spans="2:7" x14ac:dyDescent="0.2">
      <c r="B60" s="294"/>
      <c r="C60" s="294"/>
      <c r="D60" s="294"/>
      <c r="E60" s="294"/>
      <c r="F60" s="294"/>
      <c r="G60" s="294"/>
    </row>
    <row r="61" spans="2:7" x14ac:dyDescent="0.2">
      <c r="B61" s="294"/>
      <c r="C61" s="294"/>
      <c r="D61" s="294"/>
      <c r="E61" s="294"/>
      <c r="F61" s="294"/>
      <c r="G61" s="294"/>
    </row>
    <row r="62" spans="2:7" x14ac:dyDescent="0.2">
      <c r="B62" s="294"/>
      <c r="C62" s="294"/>
      <c r="D62" s="294"/>
      <c r="E62" s="294"/>
      <c r="F62" s="294"/>
      <c r="G62" s="294"/>
    </row>
    <row r="63" spans="2:7" x14ac:dyDescent="0.2">
      <c r="B63" s="294"/>
      <c r="C63" s="294"/>
      <c r="D63" s="294"/>
      <c r="E63" s="294"/>
      <c r="F63" s="294"/>
      <c r="G63" s="294"/>
    </row>
    <row r="64" spans="2:7" x14ac:dyDescent="0.2">
      <c r="B64" s="294"/>
      <c r="C64" s="294"/>
      <c r="D64" s="294"/>
      <c r="E64" s="294"/>
      <c r="F64" s="294"/>
      <c r="G64" s="294"/>
    </row>
    <row r="65" spans="2:7" x14ac:dyDescent="0.2">
      <c r="B65" s="294"/>
      <c r="C65" s="294"/>
      <c r="D65" s="294"/>
      <c r="E65" s="294"/>
      <c r="F65" s="294"/>
      <c r="G65" s="294"/>
    </row>
    <row r="66" spans="2:7" x14ac:dyDescent="0.2">
      <c r="B66" s="294"/>
      <c r="C66" s="294"/>
      <c r="D66" s="294"/>
      <c r="E66" s="294"/>
      <c r="F66" s="294"/>
      <c r="G66" s="294"/>
    </row>
    <row r="67" spans="2:7" x14ac:dyDescent="0.2">
      <c r="B67" s="294"/>
      <c r="C67" s="294"/>
      <c r="D67" s="294"/>
      <c r="E67" s="294"/>
      <c r="F67" s="294"/>
      <c r="G67" s="294"/>
    </row>
    <row r="68" spans="2:7" x14ac:dyDescent="0.2">
      <c r="B68" s="294"/>
      <c r="C68" s="294"/>
      <c r="D68" s="294"/>
      <c r="E68" s="294"/>
      <c r="F68" s="294"/>
      <c r="G68" s="294"/>
    </row>
    <row r="69" spans="2:7" x14ac:dyDescent="0.2">
      <c r="B69" s="294"/>
      <c r="C69" s="294"/>
      <c r="D69" s="294"/>
      <c r="E69" s="294"/>
      <c r="F69" s="294"/>
      <c r="G69" s="294"/>
    </row>
    <row r="70" spans="2:7" x14ac:dyDescent="0.2">
      <c r="B70" s="294"/>
      <c r="C70" s="294"/>
      <c r="D70" s="294"/>
      <c r="E70" s="294"/>
      <c r="F70" s="294"/>
      <c r="G70" s="294"/>
    </row>
    <row r="71" spans="2:7" x14ac:dyDescent="0.2">
      <c r="B71" s="294"/>
      <c r="C71" s="294"/>
      <c r="D71" s="294"/>
      <c r="E71" s="294"/>
      <c r="F71" s="294"/>
      <c r="G71" s="294"/>
    </row>
    <row r="72" spans="2:7" x14ac:dyDescent="0.2">
      <c r="B72" s="294"/>
      <c r="C72" s="294"/>
      <c r="D72" s="294"/>
      <c r="E72" s="294"/>
      <c r="F72" s="294"/>
      <c r="G72" s="294"/>
    </row>
    <row r="73" spans="2:7" x14ac:dyDescent="0.2">
      <c r="B73" s="294"/>
      <c r="C73" s="294"/>
      <c r="D73" s="294"/>
      <c r="E73" s="294"/>
      <c r="F73" s="294"/>
      <c r="G73" s="294"/>
    </row>
    <row r="74" spans="2:7" x14ac:dyDescent="0.2">
      <c r="B74" s="294"/>
      <c r="C74" s="294"/>
      <c r="D74" s="294"/>
      <c r="E74" s="294"/>
      <c r="F74" s="294"/>
      <c r="G74" s="294"/>
    </row>
    <row r="75" spans="2:7" x14ac:dyDescent="0.2">
      <c r="B75" s="294"/>
      <c r="C75" s="294"/>
      <c r="D75" s="294"/>
      <c r="E75" s="294"/>
      <c r="F75" s="294"/>
      <c r="G75" s="294"/>
    </row>
    <row r="76" spans="2:7" x14ac:dyDescent="0.2">
      <c r="B76" s="294"/>
      <c r="C76" s="294"/>
      <c r="D76" s="294"/>
      <c r="E76" s="294"/>
      <c r="F76" s="294"/>
      <c r="G76" s="294"/>
    </row>
    <row r="77" spans="2:7" x14ac:dyDescent="0.2">
      <c r="B77" s="294"/>
      <c r="C77" s="294"/>
      <c r="D77" s="294"/>
      <c r="E77" s="294"/>
      <c r="F77" s="294"/>
      <c r="G77" s="294"/>
    </row>
    <row r="78" spans="2:7" x14ac:dyDescent="0.2">
      <c r="B78" s="294"/>
      <c r="C78" s="294"/>
      <c r="D78" s="294"/>
      <c r="E78" s="294"/>
      <c r="F78" s="294"/>
      <c r="G78" s="294"/>
    </row>
    <row r="79" spans="2:7" x14ac:dyDescent="0.2">
      <c r="B79" s="294"/>
      <c r="C79" s="294"/>
      <c r="D79" s="294"/>
      <c r="E79" s="294"/>
      <c r="F79" s="294"/>
      <c r="G79" s="294"/>
    </row>
    <row r="80" spans="2:7" x14ac:dyDescent="0.2">
      <c r="B80" s="294"/>
      <c r="C80" s="294"/>
      <c r="D80" s="294"/>
      <c r="E80" s="294"/>
      <c r="F80" s="294"/>
      <c r="G80" s="294"/>
    </row>
    <row r="81" spans="2:7" x14ac:dyDescent="0.2">
      <c r="B81" s="294"/>
      <c r="C81" s="294"/>
      <c r="D81" s="294"/>
      <c r="E81" s="294"/>
      <c r="F81" s="294"/>
      <c r="G81" s="294"/>
    </row>
  </sheetData>
  <mergeCells count="8">
    <mergeCell ref="B30:D30"/>
    <mergeCell ref="B31:D31"/>
    <mergeCell ref="B2:C2"/>
    <mergeCell ref="B3:G3"/>
    <mergeCell ref="B4:G4"/>
    <mergeCell ref="B5:G5"/>
    <mergeCell ref="B28:C28"/>
    <mergeCell ref="B29:D29"/>
  </mergeCells>
  <pageMargins left="0.75" right="0.75" top="1" bottom="1" header="0.5" footer="0.5"/>
  <pageSetup scale="97" fitToHeight="2"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3"/>
  <sheetViews>
    <sheetView workbookViewId="0">
      <selection activeCell="L48" sqref="L48"/>
    </sheetView>
  </sheetViews>
  <sheetFormatPr defaultRowHeight="12.75" x14ac:dyDescent="0.2"/>
  <cols>
    <col min="1" max="1" width="9.140625" style="218"/>
    <col min="2" max="2" width="26.140625" style="218" bestFit="1" customWidth="1"/>
    <col min="3" max="16384" width="9.140625" style="218"/>
  </cols>
  <sheetData>
    <row r="1" spans="2:8" ht="13.5" thickBot="1" x14ac:dyDescent="0.25"/>
    <row r="2" spans="2:8" ht="19.5" customHeight="1" x14ac:dyDescent="0.3">
      <c r="B2" s="219" t="s">
        <v>394</v>
      </c>
      <c r="C2" s="328" t="s">
        <v>395</v>
      </c>
      <c r="D2" s="328"/>
      <c r="E2" s="328"/>
      <c r="F2" s="328"/>
      <c r="G2" s="329"/>
    </row>
    <row r="3" spans="2:8" ht="18" customHeight="1" x14ac:dyDescent="0.2">
      <c r="B3" s="220"/>
      <c r="C3" s="330"/>
      <c r="D3" s="330"/>
      <c r="E3" s="330"/>
      <c r="F3" s="330"/>
      <c r="G3" s="331"/>
    </row>
    <row r="4" spans="2:8" x14ac:dyDescent="0.2">
      <c r="B4" s="221"/>
      <c r="C4" s="222"/>
      <c r="D4" s="222"/>
      <c r="E4" s="222"/>
      <c r="F4" s="222"/>
      <c r="G4" s="223"/>
    </row>
    <row r="5" spans="2:8" x14ac:dyDescent="0.2">
      <c r="B5" s="220" t="s">
        <v>396</v>
      </c>
      <c r="C5" s="332" t="s">
        <v>397</v>
      </c>
      <c r="D5" s="332"/>
      <c r="E5" s="332"/>
      <c r="F5" s="332"/>
      <c r="G5" s="333"/>
    </row>
    <row r="6" spans="2:8" x14ac:dyDescent="0.2">
      <c r="B6" s="224" t="s">
        <v>398</v>
      </c>
      <c r="C6" s="225">
        <v>2009</v>
      </c>
      <c r="D6" s="225">
        <v>2010</v>
      </c>
      <c r="E6" s="225">
        <v>2011</v>
      </c>
      <c r="F6" s="225">
        <v>2012</v>
      </c>
      <c r="G6" s="226">
        <v>2013</v>
      </c>
    </row>
    <row r="7" spans="2:8" x14ac:dyDescent="0.2">
      <c r="B7" s="221" t="s">
        <v>399</v>
      </c>
      <c r="C7" s="222">
        <v>404.3</v>
      </c>
      <c r="D7" s="222">
        <v>363.8</v>
      </c>
      <c r="E7" s="222">
        <v>424.6</v>
      </c>
      <c r="F7" s="222">
        <v>510.7</v>
      </c>
      <c r="G7" s="223">
        <v>604.1</v>
      </c>
    </row>
    <row r="8" spans="2:8" x14ac:dyDescent="0.2">
      <c r="B8" s="221" t="s">
        <v>400</v>
      </c>
      <c r="C8" s="222">
        <v>-188.3</v>
      </c>
      <c r="D8" s="222">
        <v>-173.8</v>
      </c>
      <c r="E8" s="222">
        <v>-206.2</v>
      </c>
      <c r="F8" s="222">
        <v>-246.8</v>
      </c>
      <c r="G8" s="223">
        <v>-293.39999999999998</v>
      </c>
    </row>
    <row r="9" spans="2:8" x14ac:dyDescent="0.2">
      <c r="B9" s="221" t="s">
        <v>401</v>
      </c>
      <c r="C9" s="222">
        <f>SUM(C7:C8)</f>
        <v>216</v>
      </c>
      <c r="D9" s="222">
        <f>SUM(D7:D8)</f>
        <v>190</v>
      </c>
      <c r="E9" s="222">
        <f>SUM(E7:E8)</f>
        <v>218.40000000000003</v>
      </c>
      <c r="F9" s="222">
        <f>SUM(F7:F8)</f>
        <v>263.89999999999998</v>
      </c>
      <c r="G9" s="223">
        <f>SUM(G7:G8)</f>
        <v>310.70000000000005</v>
      </c>
      <c r="H9" s="218" t="s">
        <v>402</v>
      </c>
    </row>
    <row r="10" spans="2:8" x14ac:dyDescent="0.2">
      <c r="B10" s="221" t="s">
        <v>403</v>
      </c>
      <c r="C10" s="222">
        <v>-66.7</v>
      </c>
      <c r="D10" s="222">
        <v>-66.400000000000006</v>
      </c>
      <c r="E10" s="222">
        <v>-82.8</v>
      </c>
      <c r="F10" s="222">
        <v>-102.1</v>
      </c>
      <c r="G10" s="223">
        <v>-120.8</v>
      </c>
      <c r="H10" s="218" t="s">
        <v>402</v>
      </c>
    </row>
    <row r="11" spans="2:8" x14ac:dyDescent="0.2">
      <c r="B11" s="221" t="s">
        <v>404</v>
      </c>
      <c r="C11" s="222">
        <v>-60.6</v>
      </c>
      <c r="D11" s="222">
        <v>-59.1</v>
      </c>
      <c r="E11" s="222">
        <v>-59.4</v>
      </c>
      <c r="F11" s="222">
        <v>-66.400000000000006</v>
      </c>
      <c r="G11" s="223">
        <v>-78.5</v>
      </c>
      <c r="H11" s="218" t="s">
        <v>402</v>
      </c>
    </row>
    <row r="12" spans="2:8" x14ac:dyDescent="0.2">
      <c r="B12" s="221" t="s">
        <v>405</v>
      </c>
      <c r="C12" s="222">
        <v>-27.3</v>
      </c>
      <c r="D12" s="222">
        <v>-27</v>
      </c>
      <c r="E12" s="222">
        <v>-34.299999999999997</v>
      </c>
      <c r="F12" s="222">
        <v>-38.4</v>
      </c>
      <c r="G12" s="223">
        <v>-38.6</v>
      </c>
      <c r="H12" s="218" t="s">
        <v>402</v>
      </c>
    </row>
    <row r="13" spans="2:8" x14ac:dyDescent="0.2">
      <c r="B13" s="220" t="s">
        <v>406</v>
      </c>
      <c r="C13" s="222">
        <f>SUM(C9:C12)</f>
        <v>61.40000000000002</v>
      </c>
      <c r="D13" s="222">
        <f>SUM(D9:D12)</f>
        <v>37.5</v>
      </c>
      <c r="E13" s="222">
        <f>SUM(E9:E12)</f>
        <v>41.90000000000002</v>
      </c>
      <c r="F13" s="222">
        <f>SUM(F9:F12)</f>
        <v>56.999999999999979</v>
      </c>
      <c r="G13" s="223">
        <f>SUM(G9:G12)</f>
        <v>72.80000000000004</v>
      </c>
      <c r="H13" s="218" t="s">
        <v>402</v>
      </c>
    </row>
    <row r="14" spans="2:8" x14ac:dyDescent="0.2">
      <c r="B14" s="221" t="s">
        <v>407</v>
      </c>
      <c r="C14" s="222">
        <v>-33.700000000000003</v>
      </c>
      <c r="D14" s="222">
        <v>-32.9</v>
      </c>
      <c r="E14" s="222">
        <v>-32.200000000000003</v>
      </c>
      <c r="F14" s="222">
        <v>-37.4</v>
      </c>
      <c r="G14" s="223">
        <v>-39.4</v>
      </c>
      <c r="H14" s="218" t="s">
        <v>402</v>
      </c>
    </row>
    <row r="15" spans="2:8" x14ac:dyDescent="0.2">
      <c r="B15" s="220" t="s">
        <v>408</v>
      </c>
      <c r="C15" s="222">
        <f>SUM(C13:C14)</f>
        <v>27.700000000000017</v>
      </c>
      <c r="D15" s="222">
        <f>SUM(D13:D14)</f>
        <v>4.6000000000000014</v>
      </c>
      <c r="E15" s="222">
        <f>SUM(E13:E14)</f>
        <v>9.7000000000000171</v>
      </c>
      <c r="F15" s="222">
        <f>SUM(F13:F14)</f>
        <v>19.59999999999998</v>
      </c>
      <c r="G15" s="223">
        <f>SUM(G13:G14)</f>
        <v>33.400000000000041</v>
      </c>
      <c r="H15" s="218" t="s">
        <v>402</v>
      </c>
    </row>
    <row r="16" spans="2:8" x14ac:dyDescent="0.2">
      <c r="B16" s="221" t="s">
        <v>409</v>
      </c>
      <c r="C16" s="222">
        <v>-9.6999999999999993</v>
      </c>
      <c r="D16" s="222">
        <v>-1.6</v>
      </c>
      <c r="E16" s="222">
        <v>-3.4</v>
      </c>
      <c r="F16" s="222">
        <v>-6.9</v>
      </c>
      <c r="G16" s="223">
        <v>-11.7</v>
      </c>
      <c r="H16" s="218" t="s">
        <v>402</v>
      </c>
    </row>
    <row r="17" spans="2:8" x14ac:dyDescent="0.2">
      <c r="B17" s="220" t="s">
        <v>410</v>
      </c>
      <c r="C17" s="222">
        <f>C15+C16</f>
        <v>18.000000000000018</v>
      </c>
      <c r="D17" s="222">
        <f>D15+D16</f>
        <v>3.0000000000000013</v>
      </c>
      <c r="E17" s="222">
        <f>E15+E16</f>
        <v>6.3000000000000167</v>
      </c>
      <c r="F17" s="222">
        <f>F15+F16</f>
        <v>12.69999999999998</v>
      </c>
      <c r="G17" s="223">
        <f>G15+G16</f>
        <v>21.700000000000042</v>
      </c>
      <c r="H17" s="218" t="s">
        <v>402</v>
      </c>
    </row>
    <row r="18" spans="2:8" x14ac:dyDescent="0.2">
      <c r="B18" s="221" t="s">
        <v>411</v>
      </c>
      <c r="C18" s="222">
        <v>55</v>
      </c>
      <c r="D18" s="222">
        <v>55</v>
      </c>
      <c r="E18" s="222">
        <v>55</v>
      </c>
      <c r="F18" s="222">
        <v>55</v>
      </c>
      <c r="G18" s="223">
        <v>55</v>
      </c>
      <c r="H18" s="218" t="s">
        <v>402</v>
      </c>
    </row>
    <row r="19" spans="2:8" x14ac:dyDescent="0.2">
      <c r="B19" s="221" t="s">
        <v>412</v>
      </c>
      <c r="C19" s="227">
        <f>C17/C18</f>
        <v>0.3272727272727276</v>
      </c>
      <c r="D19" s="227">
        <f>D17/D18</f>
        <v>5.4545454545454571E-2</v>
      </c>
      <c r="E19" s="227">
        <f>E17/E18</f>
        <v>0.11454545454545485</v>
      </c>
      <c r="F19" s="227">
        <f>F17/F18</f>
        <v>0.23090909090909054</v>
      </c>
      <c r="G19" s="227">
        <f>G17/G18</f>
        <v>0.39454545454545531</v>
      </c>
      <c r="H19" s="218" t="s">
        <v>402</v>
      </c>
    </row>
    <row r="20" spans="2:8" x14ac:dyDescent="0.2">
      <c r="B20" s="221"/>
      <c r="C20" s="222"/>
      <c r="D20" s="222"/>
      <c r="E20" s="222"/>
      <c r="F20" s="222"/>
      <c r="G20" s="223"/>
    </row>
    <row r="21" spans="2:8" x14ac:dyDescent="0.2">
      <c r="B21" s="228" t="s">
        <v>413</v>
      </c>
      <c r="C21" s="225">
        <v>2009</v>
      </c>
      <c r="D21" s="225">
        <v>2010</v>
      </c>
      <c r="E21" s="225">
        <v>2011</v>
      </c>
      <c r="F21" s="225">
        <v>2012</v>
      </c>
      <c r="G21" s="226">
        <v>2013</v>
      </c>
    </row>
    <row r="22" spans="2:8" x14ac:dyDescent="0.2">
      <c r="B22" s="221" t="s">
        <v>14</v>
      </c>
      <c r="C22" s="222"/>
      <c r="D22" s="222"/>
      <c r="E22" s="222"/>
      <c r="F22" s="222"/>
      <c r="G22" s="223"/>
    </row>
    <row r="23" spans="2:8" x14ac:dyDescent="0.2">
      <c r="B23" s="221" t="s">
        <v>16</v>
      </c>
      <c r="C23" s="222">
        <v>48.8</v>
      </c>
      <c r="D23" s="222">
        <v>68.900000000000006</v>
      </c>
      <c r="E23" s="222">
        <v>86.3</v>
      </c>
      <c r="F23" s="222">
        <v>77.5</v>
      </c>
      <c r="G23" s="223">
        <v>85</v>
      </c>
    </row>
    <row r="24" spans="2:8" x14ac:dyDescent="0.2">
      <c r="B24" s="220" t="s">
        <v>327</v>
      </c>
      <c r="C24" s="222">
        <v>88.6</v>
      </c>
      <c r="D24" s="222">
        <v>69.8</v>
      </c>
      <c r="E24" s="222">
        <v>69.8</v>
      </c>
      <c r="F24" s="222">
        <v>76.900000000000006</v>
      </c>
      <c r="G24" s="223">
        <v>86.1</v>
      </c>
    </row>
    <row r="25" spans="2:8" x14ac:dyDescent="0.2">
      <c r="B25" s="221" t="s">
        <v>329</v>
      </c>
      <c r="C25" s="222">
        <v>33.700000000000003</v>
      </c>
      <c r="D25" s="222">
        <v>30.9</v>
      </c>
      <c r="E25" s="222">
        <v>28.4</v>
      </c>
      <c r="F25" s="222">
        <v>31.7</v>
      </c>
      <c r="G25" s="223">
        <v>35.299999999999997</v>
      </c>
    </row>
    <row r="26" spans="2:8" x14ac:dyDescent="0.2">
      <c r="B26" s="220" t="s">
        <v>17</v>
      </c>
      <c r="C26" s="222">
        <f>SUM(C23:C25)</f>
        <v>171.09999999999997</v>
      </c>
      <c r="D26" s="222">
        <f>SUM(D23:D25)</f>
        <v>169.6</v>
      </c>
      <c r="E26" s="222">
        <f>SUM(E23:E25)</f>
        <v>184.5</v>
      </c>
      <c r="F26" s="222">
        <f>SUM(F23:F25)</f>
        <v>186.1</v>
      </c>
      <c r="G26" s="223">
        <f>SUM(G23:G25)</f>
        <v>206.39999999999998</v>
      </c>
    </row>
    <row r="27" spans="2:8" x14ac:dyDescent="0.2">
      <c r="B27" s="220" t="s">
        <v>414</v>
      </c>
      <c r="C27" s="222">
        <v>245.3</v>
      </c>
      <c r="D27" s="222">
        <v>243.3</v>
      </c>
      <c r="E27" s="222">
        <v>309</v>
      </c>
      <c r="F27" s="222">
        <v>345.6</v>
      </c>
      <c r="G27" s="223">
        <v>347</v>
      </c>
    </row>
    <row r="28" spans="2:8" x14ac:dyDescent="0.2">
      <c r="B28" s="220" t="s">
        <v>415</v>
      </c>
      <c r="C28" s="222">
        <v>361.7</v>
      </c>
      <c r="D28" s="222">
        <v>361.7</v>
      </c>
      <c r="E28" s="222">
        <v>361.7</v>
      </c>
      <c r="F28" s="222">
        <v>361.7</v>
      </c>
      <c r="G28" s="223">
        <v>361.7</v>
      </c>
    </row>
    <row r="29" spans="2:8" x14ac:dyDescent="0.2">
      <c r="B29" s="221"/>
      <c r="C29" s="222">
        <f>SUM(C26:C28)</f>
        <v>778.09999999999991</v>
      </c>
      <c r="D29" s="222">
        <f>SUM(D26:D28)</f>
        <v>774.59999999999991</v>
      </c>
      <c r="E29" s="222">
        <f>SUM(E26:E28)</f>
        <v>855.2</v>
      </c>
      <c r="F29" s="222">
        <f>SUM(F26:F28)</f>
        <v>893.40000000000009</v>
      </c>
      <c r="G29" s="223">
        <f>SUM(G26:G28)</f>
        <v>915.09999999999991</v>
      </c>
    </row>
    <row r="30" spans="2:8" x14ac:dyDescent="0.2">
      <c r="B30" s="220" t="s">
        <v>416</v>
      </c>
      <c r="C30" s="222"/>
      <c r="D30" s="222"/>
      <c r="E30" s="222"/>
      <c r="F30" s="222"/>
      <c r="G30" s="223"/>
    </row>
    <row r="31" spans="2:8" x14ac:dyDescent="0.2">
      <c r="B31" s="220" t="s">
        <v>417</v>
      </c>
      <c r="C31" s="222">
        <v>18.7</v>
      </c>
      <c r="D31" s="222">
        <v>17.899999999999999</v>
      </c>
      <c r="E31" s="222">
        <v>22</v>
      </c>
      <c r="F31" s="222">
        <v>26.8</v>
      </c>
      <c r="G31" s="223">
        <v>31.7</v>
      </c>
    </row>
    <row r="32" spans="2:8" x14ac:dyDescent="0.2">
      <c r="B32" s="220" t="s">
        <v>418</v>
      </c>
      <c r="C32" s="222">
        <v>6.7</v>
      </c>
      <c r="D32" s="222">
        <v>6.4</v>
      </c>
      <c r="E32" s="222">
        <v>7</v>
      </c>
      <c r="F32" s="222">
        <v>8.1</v>
      </c>
      <c r="G32" s="223">
        <v>9.6999999999999993</v>
      </c>
    </row>
    <row r="33" spans="2:7" x14ac:dyDescent="0.2">
      <c r="B33" s="220" t="s">
        <v>23</v>
      </c>
      <c r="C33" s="222">
        <f>C31+C32</f>
        <v>25.4</v>
      </c>
      <c r="D33" s="222">
        <f>D31+D32</f>
        <v>24.299999999999997</v>
      </c>
      <c r="E33" s="222">
        <f>E31+E32</f>
        <v>29</v>
      </c>
      <c r="F33" s="222">
        <f>F31+F32</f>
        <v>34.9</v>
      </c>
      <c r="G33" s="223">
        <f>G31+G32</f>
        <v>41.4</v>
      </c>
    </row>
    <row r="34" spans="2:7" x14ac:dyDescent="0.2">
      <c r="B34" s="220" t="s">
        <v>419</v>
      </c>
      <c r="C34" s="222">
        <v>500</v>
      </c>
      <c r="D34" s="222">
        <v>500</v>
      </c>
      <c r="E34" s="222">
        <v>575</v>
      </c>
      <c r="F34" s="222">
        <v>600</v>
      </c>
      <c r="G34" s="223">
        <v>600</v>
      </c>
    </row>
    <row r="35" spans="2:7" x14ac:dyDescent="0.2">
      <c r="B35" s="220" t="s">
        <v>21</v>
      </c>
      <c r="C35" s="222">
        <f>C34+C33</f>
        <v>525.4</v>
      </c>
      <c r="D35" s="222">
        <f>D34+D33</f>
        <v>524.29999999999995</v>
      </c>
      <c r="E35" s="222">
        <f>E34+E33</f>
        <v>604</v>
      </c>
      <c r="F35" s="222">
        <f>F34+F33</f>
        <v>634.9</v>
      </c>
      <c r="G35" s="223">
        <f>G34+G33</f>
        <v>641.4</v>
      </c>
    </row>
    <row r="36" spans="2:7" x14ac:dyDescent="0.2">
      <c r="B36" s="220" t="s">
        <v>420</v>
      </c>
      <c r="C36" s="222">
        <v>252.7</v>
      </c>
      <c r="D36" s="222">
        <f>C36+D17+D48</f>
        <v>250.29999999999998</v>
      </c>
      <c r="E36" s="222">
        <f>D36+E17+E48</f>
        <v>251.20000000000002</v>
      </c>
      <c r="F36" s="222">
        <f>E36+F17+F48</f>
        <v>258.5</v>
      </c>
      <c r="G36" s="223">
        <f>F36+G17+G48</f>
        <v>273.70000000000005</v>
      </c>
    </row>
    <row r="37" spans="2:7" x14ac:dyDescent="0.2">
      <c r="B37" s="220" t="s">
        <v>421</v>
      </c>
      <c r="C37" s="222">
        <f>SUM(C35:C36)</f>
        <v>778.09999999999991</v>
      </c>
      <c r="D37" s="222">
        <f>SUM(D35:D36)</f>
        <v>774.59999999999991</v>
      </c>
      <c r="E37" s="222">
        <f>SUM(E35:E36)</f>
        <v>855.2</v>
      </c>
      <c r="F37" s="222">
        <f>SUM(F35:F36)</f>
        <v>893.4</v>
      </c>
      <c r="G37" s="223">
        <f>SUM(G35:G36)</f>
        <v>915.1</v>
      </c>
    </row>
    <row r="38" spans="2:7" x14ac:dyDescent="0.2">
      <c r="B38" s="221"/>
      <c r="C38" s="222"/>
      <c r="D38" s="222"/>
      <c r="E38" s="222"/>
      <c r="F38" s="222"/>
      <c r="G38" s="223"/>
    </row>
    <row r="39" spans="2:7" x14ac:dyDescent="0.2">
      <c r="B39" s="228" t="s">
        <v>422</v>
      </c>
      <c r="C39" s="225">
        <v>2009</v>
      </c>
      <c r="D39" s="225">
        <v>2010</v>
      </c>
      <c r="E39" s="225">
        <v>2011</v>
      </c>
      <c r="F39" s="225">
        <v>2012</v>
      </c>
      <c r="G39" s="226">
        <v>2013</v>
      </c>
    </row>
    <row r="40" spans="2:7" x14ac:dyDescent="0.2">
      <c r="B40" s="220" t="s">
        <v>0</v>
      </c>
      <c r="C40" s="222">
        <f>C17</f>
        <v>18.000000000000018</v>
      </c>
      <c r="D40" s="222">
        <f>D17</f>
        <v>3.0000000000000013</v>
      </c>
      <c r="E40" s="222">
        <f>E17</f>
        <v>6.3000000000000167</v>
      </c>
      <c r="F40" s="222">
        <f>F17</f>
        <v>12.69999999999998</v>
      </c>
      <c r="G40" s="223">
        <f>G17</f>
        <v>21.700000000000042</v>
      </c>
    </row>
    <row r="41" spans="2:7" x14ac:dyDescent="0.2">
      <c r="B41" s="220" t="s">
        <v>423</v>
      </c>
      <c r="C41" s="222">
        <f>-C12</f>
        <v>27.3</v>
      </c>
      <c r="D41" s="222">
        <f>-D12</f>
        <v>27</v>
      </c>
      <c r="E41" s="222">
        <f>-E12</f>
        <v>34.299999999999997</v>
      </c>
      <c r="F41" s="222">
        <f>-F12</f>
        <v>38.4</v>
      </c>
      <c r="G41" s="223">
        <f>-G12</f>
        <v>38.6</v>
      </c>
    </row>
    <row r="42" spans="2:7" x14ac:dyDescent="0.2">
      <c r="B42" s="220" t="s">
        <v>424</v>
      </c>
      <c r="C42" s="222">
        <v>3.9</v>
      </c>
      <c r="D42" s="222">
        <f t="shared" ref="D42:G43" si="0">C24-D24</f>
        <v>18.799999999999997</v>
      </c>
      <c r="E42" s="222">
        <f t="shared" si="0"/>
        <v>0</v>
      </c>
      <c r="F42" s="222">
        <f t="shared" si="0"/>
        <v>-7.1000000000000085</v>
      </c>
      <c r="G42" s="223">
        <f t="shared" si="0"/>
        <v>-9.1999999999999886</v>
      </c>
    </row>
    <row r="43" spans="2:7" x14ac:dyDescent="0.2">
      <c r="B43" s="220" t="s">
        <v>425</v>
      </c>
      <c r="C43" s="222">
        <v>-2.9</v>
      </c>
      <c r="D43" s="222">
        <f t="shared" si="0"/>
        <v>2.8000000000000043</v>
      </c>
      <c r="E43" s="222">
        <f t="shared" si="0"/>
        <v>2.5</v>
      </c>
      <c r="F43" s="222">
        <f t="shared" si="0"/>
        <v>-3.3000000000000007</v>
      </c>
      <c r="G43" s="223">
        <f t="shared" si="0"/>
        <v>-3.5999999999999979</v>
      </c>
    </row>
    <row r="44" spans="2:7" x14ac:dyDescent="0.2">
      <c r="B44" s="220" t="s">
        <v>426</v>
      </c>
      <c r="C44" s="222">
        <v>2.2000000000000002</v>
      </c>
      <c r="D44" s="222">
        <f>-(C31-D31+C32-D32)</f>
        <v>-1.1000000000000005</v>
      </c>
      <c r="E44" s="222">
        <f>-(D31-E31+D32-E32)</f>
        <v>4.7000000000000011</v>
      </c>
      <c r="F44" s="222">
        <f>-(E31-F31+E32-F32)</f>
        <v>5.9</v>
      </c>
      <c r="G44" s="223">
        <f>-(F31-G31+F32-G32)</f>
        <v>6.4999999999999982</v>
      </c>
    </row>
    <row r="45" spans="2:7" x14ac:dyDescent="0.2">
      <c r="B45" s="220" t="s">
        <v>427</v>
      </c>
      <c r="C45" s="222">
        <f>SUM(C40:C44)</f>
        <v>48.500000000000021</v>
      </c>
      <c r="D45" s="222">
        <f>SUM(D40:D44)</f>
        <v>50.5</v>
      </c>
      <c r="E45" s="222">
        <f>SUM(E40:E44)</f>
        <v>47.800000000000018</v>
      </c>
      <c r="F45" s="222">
        <f>SUM(F40:F44)</f>
        <v>46.599999999999973</v>
      </c>
      <c r="G45" s="223">
        <f>SUM(G40:G44)</f>
        <v>54.000000000000057</v>
      </c>
    </row>
    <row r="46" spans="2:7" x14ac:dyDescent="0.2">
      <c r="B46" s="220" t="s">
        <v>428</v>
      </c>
      <c r="C46" s="222">
        <v>-25</v>
      </c>
      <c r="D46" s="222">
        <v>-25</v>
      </c>
      <c r="E46" s="222">
        <v>-100</v>
      </c>
      <c r="F46" s="222">
        <v>-75</v>
      </c>
      <c r="G46" s="223">
        <v>-40</v>
      </c>
    </row>
    <row r="47" spans="2:7" x14ac:dyDescent="0.2">
      <c r="B47" s="220" t="s">
        <v>429</v>
      </c>
      <c r="C47" s="222">
        <v>-25</v>
      </c>
      <c r="D47" s="222">
        <v>-25</v>
      </c>
      <c r="E47" s="222">
        <v>-100</v>
      </c>
      <c r="F47" s="222">
        <v>-75</v>
      </c>
      <c r="G47" s="223">
        <v>-40</v>
      </c>
    </row>
    <row r="48" spans="2:7" x14ac:dyDescent="0.2">
      <c r="B48" s="220" t="s">
        <v>430</v>
      </c>
      <c r="C48" s="222">
        <v>-5.4</v>
      </c>
      <c r="D48" s="222">
        <v>-5.4</v>
      </c>
      <c r="E48" s="222">
        <v>-5.4</v>
      </c>
      <c r="F48" s="222">
        <v>-5.4</v>
      </c>
      <c r="G48" s="223">
        <v>-6.5</v>
      </c>
    </row>
    <row r="49" spans="2:7" x14ac:dyDescent="0.2">
      <c r="B49" s="220" t="s">
        <v>431</v>
      </c>
      <c r="C49" s="222">
        <v>0</v>
      </c>
      <c r="D49" s="222">
        <v>0</v>
      </c>
      <c r="E49" s="222">
        <v>0</v>
      </c>
      <c r="F49" s="222">
        <v>0</v>
      </c>
      <c r="G49" s="223">
        <v>0</v>
      </c>
    </row>
    <row r="50" spans="2:7" x14ac:dyDescent="0.2">
      <c r="B50" s="220" t="s">
        <v>432</v>
      </c>
      <c r="C50" s="222">
        <v>0</v>
      </c>
      <c r="D50" s="222">
        <v>0</v>
      </c>
      <c r="E50" s="222">
        <f>E34-D34</f>
        <v>75</v>
      </c>
      <c r="F50" s="222">
        <f>F34-E34</f>
        <v>25</v>
      </c>
      <c r="G50" s="223">
        <v>0</v>
      </c>
    </row>
    <row r="51" spans="2:7" x14ac:dyDescent="0.2">
      <c r="B51" s="220" t="s">
        <v>433</v>
      </c>
      <c r="C51" s="222">
        <f>SUM(C48:C50)</f>
        <v>-5.4</v>
      </c>
      <c r="D51" s="222">
        <f>SUM(D48:D50)</f>
        <v>-5.4</v>
      </c>
      <c r="E51" s="222">
        <f>SUM(E48:E50)</f>
        <v>69.599999999999994</v>
      </c>
      <c r="F51" s="222">
        <f>SUM(F48:F50)</f>
        <v>19.600000000000001</v>
      </c>
      <c r="G51" s="223">
        <f>SUM(G48:G50)</f>
        <v>-6.5</v>
      </c>
    </row>
    <row r="52" spans="2:7" x14ac:dyDescent="0.2">
      <c r="B52" s="220" t="s">
        <v>434</v>
      </c>
      <c r="C52" s="222">
        <f>C45+C47+C51</f>
        <v>18.100000000000023</v>
      </c>
      <c r="D52" s="222">
        <f>D45+D47+D51</f>
        <v>20.100000000000001</v>
      </c>
      <c r="E52" s="222">
        <f>E45+E47+E51</f>
        <v>17.400000000000013</v>
      </c>
      <c r="F52" s="222">
        <f>F45+F47+F51</f>
        <v>-8.8000000000000256</v>
      </c>
      <c r="G52" s="223">
        <f>G45+G47+G51</f>
        <v>7.5000000000000568</v>
      </c>
    </row>
    <row r="53" spans="2:7" ht="13.5" thickBot="1" x14ac:dyDescent="0.25">
      <c r="B53" s="229" t="s">
        <v>435</v>
      </c>
      <c r="C53" s="230">
        <v>7.92</v>
      </c>
      <c r="D53" s="230">
        <v>3.3</v>
      </c>
      <c r="E53" s="230">
        <v>5.25</v>
      </c>
      <c r="F53" s="230">
        <v>8.7100000000000009</v>
      </c>
      <c r="G53" s="231">
        <v>10.89</v>
      </c>
    </row>
  </sheetData>
  <mergeCells count="2">
    <mergeCell ref="C2:G3"/>
    <mergeCell ref="C5:G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69"/>
  <sheetViews>
    <sheetView workbookViewId="0">
      <selection activeCell="D148" sqref="D148"/>
    </sheetView>
  </sheetViews>
  <sheetFormatPr defaultColWidth="8.85546875" defaultRowHeight="12.75" x14ac:dyDescent="0.2"/>
  <cols>
    <col min="1" max="1" width="53" customWidth="1"/>
  </cols>
  <sheetData>
    <row r="2" spans="1:9" x14ac:dyDescent="0.2">
      <c r="A2" s="336" t="s">
        <v>136</v>
      </c>
      <c r="B2" s="337"/>
      <c r="C2" s="337"/>
      <c r="D2" s="337"/>
      <c r="E2" s="337"/>
      <c r="F2" s="337"/>
      <c r="G2" s="337"/>
      <c r="H2" s="337"/>
      <c r="I2" s="364"/>
    </row>
    <row r="3" spans="1:9" x14ac:dyDescent="0.2">
      <c r="A3" s="338" t="s">
        <v>137</v>
      </c>
      <c r="B3" s="339"/>
      <c r="C3" s="339"/>
      <c r="D3" s="339"/>
      <c r="E3" s="339"/>
      <c r="F3" s="339"/>
      <c r="G3" s="339"/>
      <c r="H3" s="339"/>
      <c r="I3" s="371"/>
    </row>
    <row r="4" spans="1:9" x14ac:dyDescent="0.2">
      <c r="A4" s="338" t="s">
        <v>161</v>
      </c>
      <c r="B4" s="339"/>
      <c r="C4" s="339"/>
      <c r="D4" s="339"/>
      <c r="E4" s="339"/>
      <c r="F4" s="339"/>
      <c r="G4" s="339"/>
      <c r="H4" s="339"/>
      <c r="I4" s="371"/>
    </row>
    <row r="5" spans="1:9" x14ac:dyDescent="0.2">
      <c r="A5" s="51"/>
      <c r="B5" s="21"/>
      <c r="C5" s="21"/>
      <c r="D5" s="21"/>
      <c r="E5" s="21"/>
      <c r="F5" s="21"/>
      <c r="G5" s="21"/>
      <c r="H5" s="21"/>
      <c r="I5" s="52"/>
    </row>
    <row r="6" spans="1:9" x14ac:dyDescent="0.15">
      <c r="A6" s="365"/>
      <c r="B6" s="362" t="s">
        <v>24</v>
      </c>
      <c r="C6" s="335" t="s">
        <v>138</v>
      </c>
      <c r="D6" s="335"/>
      <c r="E6" s="362"/>
      <c r="F6" s="362"/>
      <c r="G6" s="335" t="s">
        <v>139</v>
      </c>
      <c r="H6" s="335"/>
      <c r="I6" s="372"/>
    </row>
    <row r="7" spans="1:9" ht="13.5" thickBot="1" x14ac:dyDescent="0.2">
      <c r="A7" s="365"/>
      <c r="B7" s="362"/>
      <c r="C7" s="334">
        <v>2012</v>
      </c>
      <c r="D7" s="334"/>
      <c r="E7" s="362"/>
      <c r="F7" s="362"/>
      <c r="G7" s="334">
        <v>2011</v>
      </c>
      <c r="H7" s="334"/>
      <c r="I7" s="372"/>
    </row>
    <row r="8" spans="1:9" x14ac:dyDescent="0.15">
      <c r="A8" s="365"/>
      <c r="B8" s="362" t="s">
        <v>24</v>
      </c>
      <c r="C8" s="366"/>
      <c r="D8" s="366"/>
      <c r="E8" s="362"/>
      <c r="F8" s="362"/>
      <c r="G8" s="369"/>
      <c r="H8" s="369"/>
      <c r="I8" s="372"/>
    </row>
    <row r="9" spans="1:9" x14ac:dyDescent="0.15">
      <c r="A9" s="365"/>
      <c r="B9" s="362"/>
      <c r="C9" s="362"/>
      <c r="D9" s="362"/>
      <c r="E9" s="362"/>
      <c r="F9" s="362"/>
      <c r="G9" s="335"/>
      <c r="H9" s="335"/>
      <c r="I9" s="372"/>
    </row>
    <row r="10" spans="1:9" x14ac:dyDescent="0.2">
      <c r="A10" s="56" t="s">
        <v>25</v>
      </c>
      <c r="B10" s="57" t="s">
        <v>24</v>
      </c>
      <c r="C10" s="58"/>
      <c r="D10" s="58"/>
      <c r="E10" s="58"/>
      <c r="F10" s="57"/>
      <c r="G10" s="58"/>
      <c r="H10" s="58"/>
      <c r="I10" s="59"/>
    </row>
    <row r="11" spans="1:9" x14ac:dyDescent="0.2">
      <c r="A11" s="60"/>
      <c r="B11" s="367"/>
      <c r="C11" s="367"/>
      <c r="D11" s="367"/>
      <c r="E11" s="367"/>
      <c r="F11" s="367"/>
      <c r="G11" s="367"/>
      <c r="H11" s="367"/>
      <c r="I11" s="368"/>
    </row>
    <row r="12" spans="1:9" x14ac:dyDescent="0.2">
      <c r="A12" s="63" t="s">
        <v>26</v>
      </c>
      <c r="B12" s="54" t="s">
        <v>24</v>
      </c>
      <c r="C12" s="64"/>
      <c r="D12" s="64"/>
      <c r="E12" s="64"/>
      <c r="F12" s="54"/>
      <c r="G12" s="64"/>
      <c r="H12" s="64"/>
      <c r="I12" s="65"/>
    </row>
    <row r="13" spans="1:9" ht="15.75" customHeight="1" x14ac:dyDescent="0.2">
      <c r="A13" s="66" t="s">
        <v>27</v>
      </c>
      <c r="B13" s="57" t="s">
        <v>24</v>
      </c>
      <c r="C13" s="67" t="s">
        <v>28</v>
      </c>
      <c r="D13" s="68">
        <v>58289</v>
      </c>
      <c r="E13" s="69"/>
      <c r="F13" s="57"/>
      <c r="G13" s="67" t="s">
        <v>28</v>
      </c>
      <c r="H13" s="68">
        <v>12989</v>
      </c>
      <c r="I13" s="70"/>
    </row>
    <row r="14" spans="1:9" ht="15.75" customHeight="1" x14ac:dyDescent="0.2">
      <c r="A14" s="71" t="s">
        <v>162</v>
      </c>
      <c r="B14" s="54" t="s">
        <v>24</v>
      </c>
      <c r="C14" s="72"/>
      <c r="D14" s="73">
        <v>12884</v>
      </c>
      <c r="E14" s="74"/>
      <c r="F14" s="54"/>
      <c r="G14" s="72"/>
      <c r="H14" s="73">
        <v>27523</v>
      </c>
      <c r="I14" s="75"/>
    </row>
    <row r="15" spans="1:9" ht="35.1" customHeight="1" x14ac:dyDescent="0.2">
      <c r="A15" s="66" t="s">
        <v>140</v>
      </c>
      <c r="B15" s="57" t="s">
        <v>24</v>
      </c>
      <c r="C15" s="67"/>
      <c r="D15" s="68">
        <v>363771</v>
      </c>
      <c r="E15" s="69"/>
      <c r="F15" s="57"/>
      <c r="G15" s="67"/>
      <c r="H15" s="68">
        <v>310321</v>
      </c>
      <c r="I15" s="70"/>
    </row>
    <row r="16" spans="1:9" ht="15.75" customHeight="1" x14ac:dyDescent="0.2">
      <c r="A16" s="71" t="s">
        <v>7</v>
      </c>
      <c r="B16" s="54" t="s">
        <v>24</v>
      </c>
      <c r="C16" s="72"/>
      <c r="D16" s="73">
        <v>768437</v>
      </c>
      <c r="E16" s="74"/>
      <c r="F16" s="54"/>
      <c r="G16" s="72"/>
      <c r="H16" s="73">
        <v>672248</v>
      </c>
      <c r="I16" s="75"/>
    </row>
    <row r="17" spans="1:9" ht="15.75" customHeight="1" x14ac:dyDescent="0.2">
      <c r="A17" s="66" t="s">
        <v>141</v>
      </c>
      <c r="B17" s="57" t="s">
        <v>24</v>
      </c>
      <c r="C17" s="67"/>
      <c r="D17" s="68">
        <v>32943</v>
      </c>
      <c r="E17" s="69"/>
      <c r="F17" s="57"/>
      <c r="G17" s="67"/>
      <c r="H17" s="68">
        <v>18258</v>
      </c>
      <c r="I17" s="70"/>
    </row>
    <row r="18" spans="1:9" ht="15.75" customHeight="1" x14ac:dyDescent="0.2">
      <c r="A18" s="71" t="s">
        <v>88</v>
      </c>
      <c r="B18" s="54" t="s">
        <v>24</v>
      </c>
      <c r="C18" s="72"/>
      <c r="D18" s="73">
        <v>35019</v>
      </c>
      <c r="E18" s="74"/>
      <c r="F18" s="54"/>
      <c r="G18" s="72"/>
      <c r="H18" s="73">
        <v>28072</v>
      </c>
      <c r="I18" s="75"/>
    </row>
    <row r="19" spans="1:9" ht="15.75" customHeight="1" x14ac:dyDescent="0.2">
      <c r="A19" s="66" t="s">
        <v>142</v>
      </c>
      <c r="B19" s="57" t="s">
        <v>24</v>
      </c>
      <c r="C19" s="67"/>
      <c r="D19" s="68">
        <v>51613</v>
      </c>
      <c r="E19" s="69"/>
      <c r="F19" s="57"/>
      <c r="G19" s="67"/>
      <c r="H19" s="68">
        <v>36231</v>
      </c>
      <c r="I19" s="70"/>
    </row>
    <row r="20" spans="1:9" ht="15.75" customHeight="1" thickBot="1" x14ac:dyDescent="0.25">
      <c r="A20" s="71" t="s">
        <v>143</v>
      </c>
      <c r="B20" s="54" t="s">
        <v>24</v>
      </c>
      <c r="C20" s="72"/>
      <c r="D20" s="144" t="s">
        <v>163</v>
      </c>
      <c r="E20" s="74"/>
      <c r="F20" s="54"/>
      <c r="G20" s="72"/>
      <c r="H20" s="73">
        <v>25885</v>
      </c>
      <c r="I20" s="75"/>
    </row>
    <row r="21" spans="1:9" ht="15.75" customHeight="1" x14ac:dyDescent="0.2">
      <c r="A21" s="79" t="s">
        <v>29</v>
      </c>
      <c r="B21" s="57" t="s">
        <v>24</v>
      </c>
      <c r="C21" s="145"/>
      <c r="D21" s="146">
        <v>1322956</v>
      </c>
      <c r="E21" s="69"/>
      <c r="F21" s="57"/>
      <c r="G21" s="145"/>
      <c r="H21" s="146">
        <v>1131527</v>
      </c>
      <c r="I21" s="70"/>
    </row>
    <row r="22" spans="1:9" ht="15.75" customHeight="1" x14ac:dyDescent="0.2">
      <c r="A22" s="63"/>
      <c r="B22" s="54" t="s">
        <v>24</v>
      </c>
      <c r="C22" s="72"/>
      <c r="D22" s="73"/>
      <c r="E22" s="74"/>
      <c r="F22" s="54"/>
      <c r="G22" s="72"/>
      <c r="H22" s="73"/>
      <c r="I22" s="75"/>
    </row>
    <row r="23" spans="1:9" ht="15.75" customHeight="1" x14ac:dyDescent="0.2">
      <c r="A23" s="80" t="s">
        <v>144</v>
      </c>
      <c r="B23" s="57" t="s">
        <v>24</v>
      </c>
      <c r="C23" s="67"/>
      <c r="D23" s="68">
        <v>944296</v>
      </c>
      <c r="E23" s="69"/>
      <c r="F23" s="57"/>
      <c r="G23" s="67"/>
      <c r="H23" s="68">
        <v>579219</v>
      </c>
      <c r="I23" s="70"/>
    </row>
    <row r="24" spans="1:9" ht="15.75" customHeight="1" x14ac:dyDescent="0.2">
      <c r="A24" s="63" t="s">
        <v>145</v>
      </c>
      <c r="B24" s="54" t="s">
        <v>24</v>
      </c>
      <c r="C24" s="72"/>
      <c r="D24" s="73">
        <v>498352</v>
      </c>
      <c r="E24" s="74"/>
      <c r="F24" s="54"/>
      <c r="G24" s="72"/>
      <c r="H24" s="73">
        <v>529494</v>
      </c>
      <c r="I24" s="75"/>
    </row>
    <row r="25" spans="1:9" ht="15.75" customHeight="1" x14ac:dyDescent="0.2">
      <c r="A25" s="80" t="s">
        <v>18</v>
      </c>
      <c r="B25" s="57" t="s">
        <v>24</v>
      </c>
      <c r="C25" s="67"/>
      <c r="D25" s="68">
        <v>808076</v>
      </c>
      <c r="E25" s="69"/>
      <c r="F25" s="57"/>
      <c r="G25" s="67"/>
      <c r="H25" s="68">
        <v>789305</v>
      </c>
      <c r="I25" s="70"/>
    </row>
    <row r="26" spans="1:9" ht="15.75" customHeight="1" x14ac:dyDescent="0.2">
      <c r="A26" s="63" t="s">
        <v>164</v>
      </c>
      <c r="B26" s="54" t="s">
        <v>24</v>
      </c>
      <c r="C26" s="72"/>
      <c r="D26" s="73">
        <v>42109</v>
      </c>
      <c r="E26" s="74"/>
      <c r="F26" s="54"/>
      <c r="G26" s="72"/>
      <c r="H26" s="73">
        <v>47759</v>
      </c>
      <c r="I26" s="75"/>
    </row>
    <row r="27" spans="1:9" ht="15.75" customHeight="1" thickBot="1" x14ac:dyDescent="0.25">
      <c r="A27" s="80" t="s">
        <v>146</v>
      </c>
      <c r="B27" s="57" t="s">
        <v>24</v>
      </c>
      <c r="C27" s="67"/>
      <c r="D27" s="147" t="s">
        <v>163</v>
      </c>
      <c r="E27" s="69"/>
      <c r="F27" s="57"/>
      <c r="G27" s="67"/>
      <c r="H27" s="68">
        <v>120583</v>
      </c>
      <c r="I27" s="70"/>
    </row>
    <row r="28" spans="1:9" ht="15.75" customHeight="1" x14ac:dyDescent="0.15">
      <c r="A28" s="76"/>
      <c r="B28" s="50" t="s">
        <v>24</v>
      </c>
      <c r="C28" s="47"/>
      <c r="D28" s="47"/>
      <c r="E28" s="77"/>
      <c r="F28" s="50"/>
      <c r="G28" s="47"/>
      <c r="H28" s="47"/>
      <c r="I28" s="78"/>
    </row>
    <row r="29" spans="1:9" ht="15.75" customHeight="1" thickBot="1" x14ac:dyDescent="0.25">
      <c r="A29" s="81" t="s">
        <v>5</v>
      </c>
      <c r="B29" s="54" t="s">
        <v>24</v>
      </c>
      <c r="C29" s="72" t="s">
        <v>28</v>
      </c>
      <c r="D29" s="73">
        <v>3615789</v>
      </c>
      <c r="E29" s="74"/>
      <c r="F29" s="54"/>
      <c r="G29" s="72" t="s">
        <v>28</v>
      </c>
      <c r="H29" s="73">
        <v>3197887</v>
      </c>
      <c r="I29" s="75"/>
    </row>
    <row r="30" spans="1:9" ht="15.75" customHeight="1" thickTop="1" x14ac:dyDescent="0.15">
      <c r="A30" s="76"/>
      <c r="B30" s="50" t="s">
        <v>24</v>
      </c>
      <c r="C30" s="49"/>
      <c r="D30" s="49"/>
      <c r="E30" s="77"/>
      <c r="F30" s="50"/>
      <c r="G30" s="49"/>
      <c r="H30" s="49"/>
      <c r="I30" s="78"/>
    </row>
    <row r="31" spans="1:9" ht="15.75" customHeight="1" x14ac:dyDescent="0.2">
      <c r="A31" s="56" t="s">
        <v>31</v>
      </c>
      <c r="B31" s="57" t="s">
        <v>24</v>
      </c>
      <c r="C31" s="58"/>
      <c r="D31" s="58"/>
      <c r="E31" s="58"/>
      <c r="F31" s="57"/>
      <c r="G31" s="58"/>
      <c r="H31" s="58"/>
      <c r="I31" s="59"/>
    </row>
    <row r="32" spans="1:9" ht="15.75" customHeight="1" x14ac:dyDescent="0.2">
      <c r="A32" s="60"/>
      <c r="B32" s="367"/>
      <c r="C32" s="367"/>
      <c r="D32" s="367"/>
      <c r="E32" s="367"/>
      <c r="F32" s="367"/>
      <c r="G32" s="367"/>
      <c r="H32" s="367"/>
      <c r="I32" s="368"/>
    </row>
    <row r="33" spans="1:9" ht="15.75" customHeight="1" x14ac:dyDescent="0.2">
      <c r="A33" s="63" t="s">
        <v>8</v>
      </c>
      <c r="B33" s="54" t="s">
        <v>24</v>
      </c>
      <c r="C33" s="64"/>
      <c r="D33" s="64"/>
      <c r="E33" s="64"/>
      <c r="F33" s="54"/>
      <c r="G33" s="64"/>
      <c r="H33" s="64"/>
      <c r="I33" s="65"/>
    </row>
    <row r="34" spans="1:9" ht="15.75" customHeight="1" x14ac:dyDescent="0.2">
      <c r="A34" s="66" t="s">
        <v>147</v>
      </c>
      <c r="B34" s="57" t="s">
        <v>24</v>
      </c>
      <c r="C34" s="67" t="s">
        <v>28</v>
      </c>
      <c r="D34" s="68">
        <v>6691</v>
      </c>
      <c r="E34" s="69"/>
      <c r="F34" s="57"/>
      <c r="G34" s="67" t="s">
        <v>28</v>
      </c>
      <c r="H34" s="68">
        <v>6664</v>
      </c>
      <c r="I34" s="70"/>
    </row>
    <row r="35" spans="1:9" ht="15.75" customHeight="1" x14ac:dyDescent="0.2">
      <c r="A35" s="71" t="s">
        <v>148</v>
      </c>
      <c r="B35" s="54" t="s">
        <v>24</v>
      </c>
      <c r="C35" s="72"/>
      <c r="D35" s="73">
        <v>3057</v>
      </c>
      <c r="E35" s="74"/>
      <c r="F35" s="54"/>
      <c r="G35" s="72"/>
      <c r="H35" s="73">
        <v>5</v>
      </c>
      <c r="I35" s="75"/>
    </row>
    <row r="36" spans="1:9" ht="15.75" customHeight="1" x14ac:dyDescent="0.2">
      <c r="A36" s="66" t="s">
        <v>9</v>
      </c>
      <c r="B36" s="57" t="s">
        <v>24</v>
      </c>
      <c r="C36" s="67" t="s">
        <v>28</v>
      </c>
      <c r="D36" s="68">
        <v>279577</v>
      </c>
      <c r="E36" s="69"/>
      <c r="F36" s="57"/>
      <c r="G36" s="67" t="s">
        <v>28</v>
      </c>
      <c r="H36" s="68">
        <v>265511</v>
      </c>
      <c r="I36" s="70"/>
    </row>
    <row r="37" spans="1:9" ht="15.75" customHeight="1" x14ac:dyDescent="0.2">
      <c r="A37" s="71" t="s">
        <v>149</v>
      </c>
      <c r="B37" s="54" t="s">
        <v>24</v>
      </c>
      <c r="C37" s="72"/>
      <c r="D37" s="73">
        <v>38458</v>
      </c>
      <c r="E37" s="74"/>
      <c r="F37" s="54"/>
      <c r="G37" s="72"/>
      <c r="H37" s="73">
        <v>43260</v>
      </c>
      <c r="I37" s="75"/>
    </row>
    <row r="38" spans="1:9" ht="15.75" customHeight="1" x14ac:dyDescent="0.2">
      <c r="A38" s="66" t="s">
        <v>165</v>
      </c>
      <c r="B38" s="57" t="s">
        <v>24</v>
      </c>
      <c r="C38" s="67" t="s">
        <v>28</v>
      </c>
      <c r="D38" s="68">
        <v>132992</v>
      </c>
      <c r="E38" s="69"/>
      <c r="F38" s="57"/>
      <c r="G38" s="67" t="s">
        <v>28</v>
      </c>
      <c r="H38" s="68">
        <v>92120</v>
      </c>
      <c r="I38" s="70"/>
    </row>
    <row r="39" spans="1:9" ht="15.75" customHeight="1" x14ac:dyDescent="0.2">
      <c r="A39" s="71" t="s">
        <v>166</v>
      </c>
      <c r="B39" s="54" t="s">
        <v>24</v>
      </c>
      <c r="C39" s="72"/>
      <c r="D39" s="73">
        <v>29322</v>
      </c>
      <c r="E39" s="74"/>
      <c r="F39" s="54"/>
      <c r="G39" s="72"/>
      <c r="H39" s="73">
        <v>9617</v>
      </c>
      <c r="I39" s="75"/>
    </row>
    <row r="40" spans="1:9" ht="15.75" customHeight="1" x14ac:dyDescent="0.2">
      <c r="A40" s="66" t="s">
        <v>142</v>
      </c>
      <c r="B40" s="57" t="s">
        <v>24</v>
      </c>
      <c r="C40" s="67" t="s">
        <v>28</v>
      </c>
      <c r="D40" s="68">
        <v>245</v>
      </c>
      <c r="E40" s="69"/>
      <c r="F40" s="57"/>
      <c r="G40" s="67" t="s">
        <v>28</v>
      </c>
      <c r="H40" s="68">
        <v>243</v>
      </c>
      <c r="I40" s="70"/>
    </row>
    <row r="41" spans="1:9" ht="15.75" customHeight="1" x14ac:dyDescent="0.2">
      <c r="A41" s="71" t="s">
        <v>19</v>
      </c>
      <c r="B41" s="54" t="s">
        <v>24</v>
      </c>
      <c r="C41" s="72"/>
      <c r="D41" s="73">
        <v>29645</v>
      </c>
      <c r="E41" s="74"/>
      <c r="F41" s="54"/>
      <c r="G41" s="72"/>
      <c r="H41" s="73">
        <v>34613</v>
      </c>
      <c r="I41" s="75"/>
    </row>
    <row r="42" spans="1:9" ht="15.75" customHeight="1" thickBot="1" x14ac:dyDescent="0.25">
      <c r="A42" s="66" t="s">
        <v>151</v>
      </c>
      <c r="B42" s="57" t="s">
        <v>24</v>
      </c>
      <c r="C42" s="67"/>
      <c r="D42" s="147" t="s">
        <v>163</v>
      </c>
      <c r="E42" s="69"/>
      <c r="F42" s="57"/>
      <c r="G42" s="67"/>
      <c r="H42" s="68">
        <v>19341</v>
      </c>
      <c r="I42" s="70"/>
    </row>
    <row r="43" spans="1:9" ht="15.75" customHeight="1" x14ac:dyDescent="0.15">
      <c r="A43" s="76"/>
      <c r="B43" s="50" t="s">
        <v>24</v>
      </c>
      <c r="C43" s="47"/>
      <c r="D43" s="47"/>
      <c r="E43" s="77"/>
      <c r="F43" s="50"/>
      <c r="G43" s="47"/>
      <c r="H43" s="47"/>
      <c r="I43" s="78"/>
    </row>
    <row r="44" spans="1:9" ht="15.75" customHeight="1" x14ac:dyDescent="0.2">
      <c r="A44" s="81" t="s">
        <v>10</v>
      </c>
      <c r="B44" s="54" t="s">
        <v>24</v>
      </c>
      <c r="C44" s="72"/>
      <c r="D44" s="73">
        <v>519987</v>
      </c>
      <c r="E44" s="74"/>
      <c r="F44" s="54"/>
      <c r="G44" s="72"/>
      <c r="H44" s="73">
        <v>471374</v>
      </c>
      <c r="I44" s="75"/>
    </row>
    <row r="45" spans="1:9" ht="15.75" customHeight="1" x14ac:dyDescent="0.2">
      <c r="A45" s="80" t="s">
        <v>152</v>
      </c>
      <c r="B45" s="57" t="s">
        <v>24</v>
      </c>
      <c r="C45" s="67"/>
      <c r="D45" s="68">
        <v>466984</v>
      </c>
      <c r="E45" s="69"/>
      <c r="F45" s="57"/>
      <c r="G45" s="67"/>
      <c r="H45" s="68">
        <v>575969</v>
      </c>
      <c r="I45" s="70"/>
    </row>
    <row r="46" spans="1:9" ht="15.75" customHeight="1" x14ac:dyDescent="0.2">
      <c r="A46" s="63" t="s">
        <v>153</v>
      </c>
      <c r="B46" s="54" t="s">
        <v>24</v>
      </c>
      <c r="C46" s="72"/>
      <c r="D46" s="73">
        <v>54794</v>
      </c>
      <c r="E46" s="74"/>
      <c r="F46" s="54"/>
      <c r="G46" s="72"/>
      <c r="H46" s="148" t="s">
        <v>30</v>
      </c>
      <c r="I46" s="75"/>
    </row>
    <row r="47" spans="1:9" ht="15.75" customHeight="1" x14ac:dyDescent="0.2">
      <c r="A47" s="80" t="s">
        <v>167</v>
      </c>
      <c r="B47" s="57" t="s">
        <v>24</v>
      </c>
      <c r="C47" s="67"/>
      <c r="D47" s="68">
        <v>270348</v>
      </c>
      <c r="E47" s="69"/>
      <c r="F47" s="57"/>
      <c r="G47" s="67"/>
      <c r="H47" s="68">
        <v>189637</v>
      </c>
      <c r="I47" s="70"/>
    </row>
    <row r="48" spans="1:9" ht="15.75" customHeight="1" x14ac:dyDescent="0.2">
      <c r="A48" s="63" t="s">
        <v>154</v>
      </c>
      <c r="B48" s="54" t="s">
        <v>24</v>
      </c>
      <c r="C48" s="72"/>
      <c r="D48" s="73">
        <v>32544</v>
      </c>
      <c r="E48" s="74"/>
      <c r="F48" s="54"/>
      <c r="G48" s="72"/>
      <c r="H48" s="73">
        <v>27184</v>
      </c>
      <c r="I48" s="75"/>
    </row>
    <row r="49" spans="1:9" ht="15.75" customHeight="1" x14ac:dyDescent="0.2">
      <c r="A49" s="80" t="s">
        <v>155</v>
      </c>
      <c r="B49" s="57" t="s">
        <v>24</v>
      </c>
      <c r="C49" s="67"/>
      <c r="D49" s="82" t="s">
        <v>30</v>
      </c>
      <c r="E49" s="69"/>
      <c r="F49" s="57"/>
      <c r="G49" s="67"/>
      <c r="H49" s="68">
        <v>474</v>
      </c>
      <c r="I49" s="70"/>
    </row>
    <row r="50" spans="1:9" ht="15.75" customHeight="1" thickBot="1" x14ac:dyDescent="0.25">
      <c r="A50" s="63" t="s">
        <v>32</v>
      </c>
      <c r="B50" s="54" t="s">
        <v>24</v>
      </c>
      <c r="C50" s="72"/>
      <c r="D50" s="73">
        <v>9904</v>
      </c>
      <c r="E50" s="74"/>
      <c r="F50" s="54"/>
      <c r="G50" s="72"/>
      <c r="H50" s="73">
        <v>21034</v>
      </c>
      <c r="I50" s="75"/>
    </row>
    <row r="51" spans="1:9" ht="15.75" customHeight="1" x14ac:dyDescent="0.15">
      <c r="A51" s="76" t="s">
        <v>156</v>
      </c>
      <c r="B51" s="50" t="s">
        <v>24</v>
      </c>
      <c r="C51" s="47"/>
      <c r="D51" s="47"/>
      <c r="E51" s="77"/>
      <c r="F51" s="50"/>
      <c r="G51" s="47"/>
      <c r="H51" s="47"/>
      <c r="I51" s="78"/>
    </row>
    <row r="52" spans="1:9" ht="15.75" customHeight="1" x14ac:dyDescent="0.2">
      <c r="A52" s="79" t="s">
        <v>33</v>
      </c>
      <c r="B52" s="57" t="s">
        <v>24</v>
      </c>
      <c r="C52" s="67"/>
      <c r="D52" s="68">
        <v>1354561</v>
      </c>
      <c r="E52" s="149"/>
      <c r="F52" s="57"/>
      <c r="G52" s="67"/>
      <c r="H52" s="68">
        <v>1285672</v>
      </c>
      <c r="I52" s="70"/>
    </row>
    <row r="53" spans="1:9" ht="15.75" customHeight="1" x14ac:dyDescent="0.2">
      <c r="A53" s="60"/>
      <c r="B53" s="367"/>
      <c r="C53" s="367"/>
      <c r="D53" s="367"/>
      <c r="E53" s="367"/>
      <c r="F53" s="367"/>
      <c r="G53" s="367"/>
      <c r="H53" s="367"/>
      <c r="I53" s="368"/>
    </row>
    <row r="54" spans="1:9" ht="15.75" customHeight="1" x14ac:dyDescent="0.2">
      <c r="A54" s="63" t="s">
        <v>34</v>
      </c>
      <c r="B54" s="54" t="s">
        <v>24</v>
      </c>
      <c r="C54" s="64"/>
      <c r="D54" s="64"/>
      <c r="E54" s="64"/>
      <c r="F54" s="54"/>
      <c r="G54" s="64"/>
      <c r="H54" s="64"/>
      <c r="I54" s="65"/>
    </row>
    <row r="55" spans="1:9" ht="26.1" customHeight="1" x14ac:dyDescent="0.2">
      <c r="A55" s="66" t="s">
        <v>157</v>
      </c>
      <c r="B55" s="57" t="s">
        <v>24</v>
      </c>
      <c r="C55" s="67"/>
      <c r="D55" s="82" t="s">
        <v>30</v>
      </c>
      <c r="E55" s="69"/>
      <c r="F55" s="57"/>
      <c r="G55" s="67"/>
      <c r="H55" s="82" t="s">
        <v>30</v>
      </c>
      <c r="I55" s="70"/>
    </row>
    <row r="56" spans="1:9" ht="36.950000000000003" customHeight="1" x14ac:dyDescent="0.2">
      <c r="A56" s="71" t="s">
        <v>158</v>
      </c>
      <c r="B56" s="54" t="s">
        <v>24</v>
      </c>
      <c r="C56" s="72"/>
      <c r="D56" s="73">
        <v>15268</v>
      </c>
      <c r="E56" s="74"/>
      <c r="F56" s="54"/>
      <c r="G56" s="72"/>
      <c r="H56" s="150">
        <v>15447</v>
      </c>
      <c r="I56" s="75"/>
    </row>
    <row r="57" spans="1:9" x14ac:dyDescent="0.2">
      <c r="A57" s="66" t="s">
        <v>159</v>
      </c>
      <c r="B57" s="57" t="s">
        <v>24</v>
      </c>
      <c r="C57" s="67"/>
      <c r="D57" s="68">
        <v>1454560</v>
      </c>
      <c r="E57" s="69"/>
      <c r="F57" s="57"/>
      <c r="G57" s="67"/>
      <c r="H57" s="68">
        <v>1499616</v>
      </c>
      <c r="I57" s="70"/>
    </row>
    <row r="58" spans="1:9" ht="15.75" customHeight="1" x14ac:dyDescent="0.2">
      <c r="A58" s="71" t="s">
        <v>36</v>
      </c>
      <c r="B58" s="54" t="s">
        <v>24</v>
      </c>
      <c r="C58" s="72"/>
      <c r="D58" s="73">
        <v>771200</v>
      </c>
      <c r="E58" s="74"/>
      <c r="F58" s="54"/>
      <c r="G58" s="72"/>
      <c r="H58" s="73">
        <v>411727</v>
      </c>
      <c r="I58" s="75"/>
    </row>
    <row r="59" spans="1:9" ht="15.75" customHeight="1" thickBot="1" x14ac:dyDescent="0.25">
      <c r="A59" s="66" t="s">
        <v>160</v>
      </c>
      <c r="B59" s="57" t="s">
        <v>24</v>
      </c>
      <c r="C59" s="67"/>
      <c r="D59" s="68">
        <v>10200</v>
      </c>
      <c r="E59" s="69"/>
      <c r="F59" s="57"/>
      <c r="G59" s="67"/>
      <c r="H59" s="147" t="s">
        <v>168</v>
      </c>
      <c r="I59" s="70"/>
    </row>
    <row r="60" spans="1:9" ht="15.75" customHeight="1" x14ac:dyDescent="0.15">
      <c r="A60" s="76"/>
      <c r="B60" s="50" t="s">
        <v>24</v>
      </c>
      <c r="C60" s="47"/>
      <c r="D60" s="47"/>
      <c r="E60" s="77"/>
      <c r="F60" s="50"/>
      <c r="G60" s="47"/>
      <c r="H60" s="47"/>
      <c r="I60" s="78"/>
    </row>
    <row r="61" spans="1:9" ht="15.75" customHeight="1" thickBot="1" x14ac:dyDescent="0.25">
      <c r="A61" s="81" t="s">
        <v>37</v>
      </c>
      <c r="B61" s="54" t="s">
        <v>24</v>
      </c>
      <c r="C61" s="72"/>
      <c r="D61" s="73">
        <v>2261228</v>
      </c>
      <c r="E61" s="74"/>
      <c r="F61" s="54"/>
      <c r="G61" s="72"/>
      <c r="H61" s="73">
        <v>1912215</v>
      </c>
      <c r="I61" s="75"/>
    </row>
    <row r="62" spans="1:9" ht="15.75" customHeight="1" x14ac:dyDescent="0.15">
      <c r="A62" s="76"/>
      <c r="B62" s="50" t="s">
        <v>24</v>
      </c>
      <c r="C62" s="47"/>
      <c r="D62" s="47"/>
      <c r="E62" s="77"/>
      <c r="F62" s="50"/>
      <c r="G62" s="47"/>
      <c r="H62" s="47"/>
      <c r="I62" s="78"/>
    </row>
    <row r="63" spans="1:9" ht="15.75" customHeight="1" x14ac:dyDescent="0.2">
      <c r="A63" s="83" t="s">
        <v>38</v>
      </c>
      <c r="B63" s="84" t="s">
        <v>24</v>
      </c>
      <c r="C63" s="85" t="s">
        <v>28</v>
      </c>
      <c r="D63" s="86">
        <v>3615789</v>
      </c>
      <c r="E63" s="87"/>
      <c r="F63" s="84"/>
      <c r="G63" s="85" t="s">
        <v>28</v>
      </c>
      <c r="H63" s="86">
        <v>3197887</v>
      </c>
      <c r="I63" s="88"/>
    </row>
    <row r="64" spans="1:9" ht="15.75" customHeight="1" x14ac:dyDescent="0.15">
      <c r="A64" s="46"/>
      <c r="B64" s="46" t="s">
        <v>24</v>
      </c>
      <c r="C64" s="50"/>
      <c r="D64" s="50"/>
      <c r="E64" s="48"/>
      <c r="F64" s="46"/>
      <c r="G64" s="50"/>
      <c r="H64" s="50"/>
      <c r="I64" s="48"/>
    </row>
    <row r="66" spans="1:13" ht="15.75" customHeight="1" x14ac:dyDescent="0.2">
      <c r="A66" s="336" t="s">
        <v>136</v>
      </c>
      <c r="B66" s="337"/>
      <c r="C66" s="337"/>
      <c r="D66" s="337"/>
      <c r="E66" s="337"/>
      <c r="F66" s="337"/>
      <c r="G66" s="337"/>
      <c r="H66" s="337"/>
      <c r="I66" s="337"/>
      <c r="J66" s="337"/>
      <c r="K66" s="337"/>
      <c r="L66" s="337"/>
      <c r="M66" s="364"/>
    </row>
    <row r="67" spans="1:13" ht="15.75" customHeight="1" x14ac:dyDescent="0.2">
      <c r="A67" s="338" t="s">
        <v>169</v>
      </c>
      <c r="B67" s="339"/>
      <c r="C67" s="339"/>
      <c r="D67" s="339"/>
      <c r="E67" s="339"/>
      <c r="F67" s="339"/>
      <c r="G67" s="339"/>
      <c r="H67" s="339"/>
      <c r="I67" s="339"/>
      <c r="J67" s="339"/>
      <c r="K67" s="339"/>
      <c r="L67" s="339"/>
      <c r="M67" s="371"/>
    </row>
    <row r="68" spans="1:13" ht="15.75" customHeight="1" x14ac:dyDescent="0.2">
      <c r="A68" s="338" t="s">
        <v>170</v>
      </c>
      <c r="B68" s="339"/>
      <c r="C68" s="339"/>
      <c r="D68" s="339"/>
      <c r="E68" s="339"/>
      <c r="F68" s="339"/>
      <c r="G68" s="339"/>
      <c r="H68" s="339"/>
      <c r="I68" s="339"/>
      <c r="J68" s="339"/>
      <c r="K68" s="339"/>
      <c r="L68" s="339"/>
      <c r="M68" s="371"/>
    </row>
    <row r="69" spans="1:13" ht="15.75" customHeight="1" x14ac:dyDescent="0.2">
      <c r="A69" s="60"/>
      <c r="B69" s="64"/>
      <c r="C69" s="340" t="s">
        <v>138</v>
      </c>
      <c r="D69" s="340"/>
      <c r="E69" s="61"/>
      <c r="F69" s="335" t="s">
        <v>139</v>
      </c>
      <c r="G69" s="335"/>
      <c r="H69" s="61"/>
      <c r="I69" s="335" t="s">
        <v>302</v>
      </c>
      <c r="J69" s="335"/>
      <c r="K69" s="62"/>
    </row>
    <row r="70" spans="1:13" ht="15.75" customHeight="1" thickBot="1" x14ac:dyDescent="0.2">
      <c r="A70" s="53"/>
      <c r="B70" s="54" t="s">
        <v>24</v>
      </c>
      <c r="C70" s="334">
        <v>2012</v>
      </c>
      <c r="D70" s="334"/>
      <c r="E70" s="54"/>
      <c r="F70" s="334">
        <v>2011</v>
      </c>
      <c r="G70" s="334"/>
      <c r="H70" s="54"/>
      <c r="I70" s="334">
        <v>2010</v>
      </c>
      <c r="J70" s="334"/>
      <c r="K70" s="55"/>
    </row>
    <row r="71" spans="1:13" x14ac:dyDescent="0.2">
      <c r="A71" s="151" t="s">
        <v>173</v>
      </c>
      <c r="B71" s="152"/>
      <c r="C71" s="153" t="s">
        <v>28</v>
      </c>
      <c r="D71" s="154">
        <v>3859198</v>
      </c>
      <c r="E71" s="152"/>
      <c r="F71" s="153" t="s">
        <v>28</v>
      </c>
      <c r="G71" s="154">
        <v>2650899</v>
      </c>
      <c r="H71" s="152"/>
      <c r="I71" s="153" t="s">
        <v>28</v>
      </c>
      <c r="J71" s="154">
        <v>1356775</v>
      </c>
      <c r="K71" s="152"/>
    </row>
    <row r="72" spans="1:13" ht="13.5" thickBot="1" x14ac:dyDescent="0.25">
      <c r="A72" s="155" t="s">
        <v>171</v>
      </c>
      <c r="B72" s="156"/>
      <c r="C72" s="370">
        <v>2589799</v>
      </c>
      <c r="D72" s="370"/>
      <c r="E72" s="156"/>
      <c r="F72" s="370">
        <v>1746274</v>
      </c>
      <c r="G72" s="370"/>
      <c r="H72" s="156"/>
      <c r="I72" s="370">
        <v>931017</v>
      </c>
      <c r="J72" s="370"/>
      <c r="K72" s="156"/>
    </row>
    <row r="73" spans="1:13" x14ac:dyDescent="0.2">
      <c r="A73" s="157" t="s">
        <v>174</v>
      </c>
      <c r="B73" s="152"/>
      <c r="C73" s="363">
        <v>1269399</v>
      </c>
      <c r="D73" s="363"/>
      <c r="E73" s="152"/>
      <c r="F73" s="363">
        <v>904625</v>
      </c>
      <c r="G73" s="363"/>
      <c r="H73" s="152"/>
      <c r="I73" s="363">
        <v>425758</v>
      </c>
      <c r="J73" s="363"/>
      <c r="K73" s="152"/>
    </row>
    <row r="74" spans="1:13" x14ac:dyDescent="0.2">
      <c r="A74" s="155" t="s">
        <v>172</v>
      </c>
      <c r="B74" s="156"/>
      <c r="C74" s="353">
        <v>481493</v>
      </c>
      <c r="D74" s="353"/>
      <c r="E74" s="156"/>
      <c r="F74" s="353">
        <v>348696</v>
      </c>
      <c r="G74" s="353"/>
      <c r="H74" s="156"/>
      <c r="I74" s="353">
        <v>186418</v>
      </c>
      <c r="J74" s="353"/>
      <c r="K74" s="156"/>
    </row>
    <row r="75" spans="1:13" ht="13.5" thickBot="1" x14ac:dyDescent="0.25">
      <c r="A75" s="151" t="s">
        <v>39</v>
      </c>
      <c r="B75" s="152"/>
      <c r="C75" s="185"/>
      <c r="D75" s="185">
        <v>219010</v>
      </c>
      <c r="E75" s="152"/>
      <c r="F75" s="358">
        <v>187016</v>
      </c>
      <c r="G75" s="358"/>
      <c r="H75" s="152"/>
      <c r="I75" s="358">
        <v>100568</v>
      </c>
      <c r="J75" s="358"/>
      <c r="K75" s="152"/>
    </row>
    <row r="76" spans="1:13" x14ac:dyDescent="0.2">
      <c r="A76" s="158" t="s">
        <v>175</v>
      </c>
      <c r="B76" s="156"/>
      <c r="C76" s="186"/>
      <c r="D76" s="186">
        <v>568896</v>
      </c>
      <c r="E76" s="156"/>
      <c r="F76" s="186"/>
      <c r="G76" s="186">
        <v>368913</v>
      </c>
      <c r="H76" s="156"/>
      <c r="I76" s="359">
        <v>138772</v>
      </c>
      <c r="J76" s="359"/>
      <c r="K76" s="156"/>
    </row>
    <row r="77" spans="1:13" x14ac:dyDescent="0.2">
      <c r="A77" s="151" t="s">
        <v>176</v>
      </c>
      <c r="B77" s="152"/>
      <c r="C77" s="356">
        <v>1819</v>
      </c>
      <c r="D77" s="356"/>
      <c r="E77" s="152"/>
      <c r="F77" s="360">
        <v>648</v>
      </c>
      <c r="G77" s="360"/>
      <c r="H77" s="152"/>
      <c r="I77" s="360">
        <v>85</v>
      </c>
      <c r="J77" s="360"/>
      <c r="K77" s="152"/>
    </row>
    <row r="78" spans="1:13" x14ac:dyDescent="0.2">
      <c r="A78" s="155" t="s">
        <v>177</v>
      </c>
      <c r="B78" s="156"/>
      <c r="C78" s="361" t="s">
        <v>178</v>
      </c>
      <c r="D78" s="361"/>
      <c r="E78" s="159" t="s">
        <v>35</v>
      </c>
      <c r="F78" s="361" t="s">
        <v>179</v>
      </c>
      <c r="G78" s="361"/>
      <c r="H78" s="159" t="s">
        <v>35</v>
      </c>
      <c r="I78" s="361" t="s">
        <v>180</v>
      </c>
      <c r="J78" s="361"/>
      <c r="K78" s="159" t="s">
        <v>35</v>
      </c>
    </row>
    <row r="79" spans="1:13" x14ac:dyDescent="0.2">
      <c r="A79" s="151" t="s">
        <v>181</v>
      </c>
      <c r="B79" s="152"/>
      <c r="C79" s="356">
        <v>7043</v>
      </c>
      <c r="D79" s="356"/>
      <c r="E79" s="152"/>
      <c r="F79" s="360" t="s">
        <v>182</v>
      </c>
      <c r="G79" s="360"/>
      <c r="H79" s="153" t="s">
        <v>35</v>
      </c>
      <c r="I79" s="360" t="s">
        <v>70</v>
      </c>
      <c r="J79" s="360"/>
      <c r="K79" s="152"/>
    </row>
    <row r="80" spans="1:13" x14ac:dyDescent="0.2">
      <c r="A80" s="155" t="s">
        <v>183</v>
      </c>
      <c r="B80" s="156"/>
      <c r="C80" s="353">
        <v>26311</v>
      </c>
      <c r="D80" s="353"/>
      <c r="E80" s="156"/>
      <c r="F80" s="361" t="s">
        <v>70</v>
      </c>
      <c r="G80" s="361"/>
      <c r="H80" s="156"/>
      <c r="I80" s="361" t="s">
        <v>70</v>
      </c>
      <c r="J80" s="361"/>
      <c r="K80" s="156"/>
    </row>
    <row r="81" spans="1:11" ht="13.5" thickBot="1" x14ac:dyDescent="0.25">
      <c r="A81" s="151" t="s">
        <v>11</v>
      </c>
      <c r="B81" s="152"/>
      <c r="C81" s="357" t="s">
        <v>184</v>
      </c>
      <c r="D81" s="357"/>
      <c r="E81" s="153" t="s">
        <v>35</v>
      </c>
      <c r="F81" s="357" t="s">
        <v>185</v>
      </c>
      <c r="G81" s="357"/>
      <c r="H81" s="153" t="s">
        <v>35</v>
      </c>
      <c r="I81" s="357" t="s">
        <v>186</v>
      </c>
      <c r="J81" s="357"/>
      <c r="K81" s="153" t="s">
        <v>35</v>
      </c>
    </row>
    <row r="82" spans="1:11" x14ac:dyDescent="0.2">
      <c r="A82" s="158" t="s">
        <v>40</v>
      </c>
      <c r="B82" s="156"/>
      <c r="C82" s="359">
        <v>576141</v>
      </c>
      <c r="D82" s="359"/>
      <c r="E82" s="156"/>
      <c r="F82" s="359">
        <v>302747</v>
      </c>
      <c r="G82" s="359"/>
      <c r="H82" s="156"/>
      <c r="I82" s="359">
        <v>133209</v>
      </c>
      <c r="J82" s="359"/>
      <c r="K82" s="156"/>
    </row>
    <row r="83" spans="1:11" ht="13.5" thickBot="1" x14ac:dyDescent="0.25">
      <c r="A83" s="151" t="s">
        <v>187</v>
      </c>
      <c r="B83" s="152"/>
      <c r="C83" s="357" t="s">
        <v>188</v>
      </c>
      <c r="D83" s="357"/>
      <c r="E83" s="153" t="s">
        <v>35</v>
      </c>
      <c r="F83" s="357" t="s">
        <v>189</v>
      </c>
      <c r="G83" s="357"/>
      <c r="H83" s="153" t="s">
        <v>35</v>
      </c>
      <c r="I83" s="357" t="s">
        <v>190</v>
      </c>
      <c r="J83" s="357"/>
      <c r="K83" s="153" t="s">
        <v>35</v>
      </c>
    </row>
    <row r="84" spans="1:11" x14ac:dyDescent="0.2">
      <c r="A84" s="158" t="s">
        <v>0</v>
      </c>
      <c r="B84" s="156"/>
      <c r="C84" s="159" t="s">
        <v>28</v>
      </c>
      <c r="D84" s="160">
        <v>363500</v>
      </c>
      <c r="E84" s="156"/>
      <c r="F84" s="159" t="s">
        <v>28</v>
      </c>
      <c r="G84" s="160">
        <v>201048</v>
      </c>
      <c r="H84" s="156"/>
      <c r="I84" s="159" t="s">
        <v>28</v>
      </c>
      <c r="J84" s="160">
        <v>79506</v>
      </c>
      <c r="K84" s="156"/>
    </row>
    <row r="85" spans="1:11" ht="13.5" thickBot="1" x14ac:dyDescent="0.25">
      <c r="A85" s="151" t="s">
        <v>191</v>
      </c>
      <c r="B85" s="152"/>
      <c r="C85" s="357">
        <v>872</v>
      </c>
      <c r="D85" s="357"/>
      <c r="E85" s="152"/>
      <c r="F85" s="358">
        <v>1547</v>
      </c>
      <c r="G85" s="358"/>
      <c r="H85" s="152"/>
      <c r="I85" s="357" t="s">
        <v>70</v>
      </c>
      <c r="J85" s="357"/>
      <c r="K85" s="152"/>
    </row>
    <row r="86" spans="1:11" ht="13.5" thickBot="1" x14ac:dyDescent="0.25">
      <c r="A86" s="158" t="s">
        <v>192</v>
      </c>
      <c r="B86" s="156"/>
      <c r="C86" s="161" t="s">
        <v>28</v>
      </c>
      <c r="D86" s="162">
        <v>362628</v>
      </c>
      <c r="E86" s="156"/>
      <c r="F86" s="161" t="s">
        <v>28</v>
      </c>
      <c r="G86" s="162">
        <v>199501</v>
      </c>
      <c r="H86" s="156"/>
      <c r="I86" s="161" t="s">
        <v>28</v>
      </c>
      <c r="J86" s="162">
        <v>79506</v>
      </c>
      <c r="K86" s="156"/>
    </row>
    <row r="87" spans="1:11" ht="13.5" thickTop="1" x14ac:dyDescent="0.2">
      <c r="A87" s="151" t="s">
        <v>193</v>
      </c>
      <c r="B87" s="152"/>
      <c r="C87" s="355"/>
      <c r="D87" s="355"/>
      <c r="E87" s="152"/>
      <c r="F87" s="355"/>
      <c r="G87" s="355"/>
      <c r="H87" s="152"/>
      <c r="I87" s="355"/>
      <c r="J87" s="355"/>
      <c r="K87" s="152"/>
    </row>
    <row r="88" spans="1:11" x14ac:dyDescent="0.2">
      <c r="A88" s="158" t="s">
        <v>194</v>
      </c>
      <c r="B88" s="156"/>
      <c r="C88" s="353">
        <v>154933948</v>
      </c>
      <c r="D88" s="353"/>
      <c r="E88" s="156"/>
      <c r="F88" s="353">
        <v>146214860</v>
      </c>
      <c r="G88" s="353"/>
      <c r="H88" s="156"/>
      <c r="I88" s="353">
        <v>131529412</v>
      </c>
      <c r="J88" s="353"/>
      <c r="K88" s="156"/>
    </row>
    <row r="89" spans="1:11" x14ac:dyDescent="0.2">
      <c r="A89" s="157" t="s">
        <v>195</v>
      </c>
      <c r="B89" s="152"/>
      <c r="C89" s="153" t="s">
        <v>28</v>
      </c>
      <c r="D89" s="163">
        <v>2.34</v>
      </c>
      <c r="E89" s="152"/>
      <c r="F89" s="153" t="s">
        <v>28</v>
      </c>
      <c r="G89" s="163">
        <v>1.36</v>
      </c>
      <c r="H89" s="152"/>
      <c r="I89" s="153" t="s">
        <v>28</v>
      </c>
      <c r="J89" s="163">
        <v>0.6</v>
      </c>
      <c r="K89" s="152"/>
    </row>
    <row r="90" spans="1:11" x14ac:dyDescent="0.2">
      <c r="A90" s="155" t="s">
        <v>196</v>
      </c>
      <c r="B90" s="156"/>
      <c r="C90" s="354"/>
      <c r="D90" s="354"/>
      <c r="E90" s="156"/>
      <c r="F90" s="354"/>
      <c r="G90" s="354"/>
      <c r="H90" s="156"/>
      <c r="I90" s="354"/>
      <c r="J90" s="354"/>
      <c r="K90" s="156"/>
    </row>
    <row r="91" spans="1:11" x14ac:dyDescent="0.2">
      <c r="A91" s="157" t="s">
        <v>197</v>
      </c>
      <c r="B91" s="152"/>
      <c r="C91" s="184"/>
      <c r="D91" s="184">
        <v>159075646</v>
      </c>
      <c r="E91" s="152"/>
      <c r="F91" s="356">
        <v>152142434</v>
      </c>
      <c r="G91" s="356"/>
      <c r="H91" s="152"/>
      <c r="I91" s="356">
        <v>137834123</v>
      </c>
      <c r="J91" s="356"/>
      <c r="K91" s="152"/>
    </row>
    <row r="92" spans="1:11" x14ac:dyDescent="0.2">
      <c r="A92" s="158" t="s">
        <v>198</v>
      </c>
      <c r="B92" s="156"/>
      <c r="C92" s="159" t="s">
        <v>28</v>
      </c>
      <c r="D92" s="164">
        <v>2.2799999999999998</v>
      </c>
      <c r="E92" s="156"/>
      <c r="F92" s="159" t="s">
        <v>28</v>
      </c>
      <c r="G92" s="164">
        <v>1.31</v>
      </c>
      <c r="H92" s="156"/>
      <c r="I92" s="159" t="s">
        <v>28</v>
      </c>
      <c r="J92" s="164">
        <v>0.57999999999999996</v>
      </c>
      <c r="K92" s="156"/>
    </row>
    <row r="95" spans="1:11" x14ac:dyDescent="0.2">
      <c r="A95" s="336" t="s">
        <v>136</v>
      </c>
      <c r="B95" s="337"/>
      <c r="C95" s="337"/>
      <c r="D95" s="337"/>
      <c r="E95" s="337"/>
      <c r="F95" s="337"/>
      <c r="G95" s="337"/>
      <c r="H95" s="337"/>
      <c r="I95" s="337"/>
    </row>
    <row r="96" spans="1:11" x14ac:dyDescent="0.2">
      <c r="A96" s="338" t="s">
        <v>137</v>
      </c>
      <c r="B96" s="339"/>
      <c r="C96" s="339"/>
      <c r="D96" s="339"/>
      <c r="E96" s="339"/>
      <c r="F96" s="339"/>
      <c r="G96" s="339"/>
      <c r="H96" s="339"/>
      <c r="I96" s="339"/>
    </row>
    <row r="97" spans="1:11" x14ac:dyDescent="0.2">
      <c r="A97" s="338" t="s">
        <v>161</v>
      </c>
      <c r="B97" s="339"/>
      <c r="C97" s="339"/>
      <c r="D97" s="339"/>
      <c r="E97" s="339"/>
      <c r="F97" s="339"/>
      <c r="G97" s="339"/>
      <c r="H97" s="339"/>
      <c r="I97" s="339"/>
    </row>
    <row r="98" spans="1:11" x14ac:dyDescent="0.2">
      <c r="A98" s="51"/>
      <c r="B98" s="21"/>
      <c r="C98" s="21"/>
      <c r="D98" s="21"/>
      <c r="E98" s="21"/>
      <c r="F98" s="21"/>
      <c r="G98" s="21"/>
      <c r="H98" s="21"/>
      <c r="I98" s="21"/>
    </row>
    <row r="99" spans="1:11" x14ac:dyDescent="0.15">
      <c r="C99" s="340" t="s">
        <v>138</v>
      </c>
      <c r="D99" s="340"/>
      <c r="F99" s="335" t="s">
        <v>139</v>
      </c>
      <c r="G99" s="335"/>
      <c r="I99" s="335" t="s">
        <v>302</v>
      </c>
      <c r="J99" s="335"/>
    </row>
    <row r="100" spans="1:11" ht="13.5" thickBot="1" x14ac:dyDescent="0.2">
      <c r="C100" s="334">
        <v>2012</v>
      </c>
      <c r="D100" s="334"/>
      <c r="F100" s="334">
        <v>2011</v>
      </c>
      <c r="G100" s="334"/>
      <c r="I100" s="334">
        <v>2010</v>
      </c>
      <c r="J100" s="334"/>
    </row>
    <row r="101" spans="1:11" x14ac:dyDescent="0.2">
      <c r="A101" s="165" t="s">
        <v>41</v>
      </c>
      <c r="B101" s="166"/>
      <c r="C101" s="352"/>
      <c r="D101" s="352"/>
      <c r="E101" s="166"/>
      <c r="F101" s="352"/>
      <c r="G101" s="352"/>
      <c r="H101" s="166"/>
      <c r="I101" s="352"/>
      <c r="J101" s="352"/>
      <c r="K101" s="166"/>
    </row>
    <row r="102" spans="1:11" x14ac:dyDescent="0.2">
      <c r="A102" s="167" t="s">
        <v>6</v>
      </c>
      <c r="B102" s="168"/>
      <c r="C102" s="169" t="s">
        <v>28</v>
      </c>
      <c r="D102" s="170">
        <v>363500</v>
      </c>
      <c r="E102" s="168"/>
      <c r="F102" s="169" t="s">
        <v>28</v>
      </c>
      <c r="G102" s="170">
        <v>201048</v>
      </c>
      <c r="H102" s="168"/>
      <c r="I102" s="169" t="s">
        <v>28</v>
      </c>
      <c r="J102" s="170">
        <v>79506</v>
      </c>
      <c r="K102" s="168"/>
    </row>
    <row r="103" spans="1:11" ht="25.5" x14ac:dyDescent="0.2">
      <c r="A103" s="171" t="s">
        <v>199</v>
      </c>
      <c r="B103" s="166"/>
      <c r="C103" s="352"/>
      <c r="D103" s="352"/>
      <c r="E103" s="166"/>
      <c r="F103" s="352"/>
      <c r="G103" s="352"/>
      <c r="H103" s="166"/>
      <c r="I103" s="352"/>
      <c r="J103" s="352"/>
      <c r="K103" s="166"/>
    </row>
    <row r="104" spans="1:11" x14ac:dyDescent="0.2">
      <c r="A104" s="172" t="s">
        <v>61</v>
      </c>
      <c r="B104" s="168"/>
      <c r="C104" s="183"/>
      <c r="D104" s="183">
        <v>135656</v>
      </c>
      <c r="E104" s="168"/>
      <c r="F104" s="343">
        <v>72297</v>
      </c>
      <c r="G104" s="343"/>
      <c r="H104" s="168"/>
      <c r="I104" s="343">
        <v>29484</v>
      </c>
      <c r="J104" s="343"/>
      <c r="K104" s="168"/>
    </row>
    <row r="105" spans="1:11" x14ac:dyDescent="0.2">
      <c r="A105" s="173" t="s">
        <v>200</v>
      </c>
      <c r="B105" s="166"/>
      <c r="C105" s="346">
        <v>45991</v>
      </c>
      <c r="D105" s="346"/>
      <c r="E105" s="166"/>
      <c r="F105" s="346">
        <v>41339</v>
      </c>
      <c r="G105" s="346"/>
      <c r="H105" s="166"/>
      <c r="I105" s="346">
        <v>14973</v>
      </c>
      <c r="J105" s="346"/>
      <c r="K105" s="166"/>
    </row>
    <row r="106" spans="1:11" x14ac:dyDescent="0.2">
      <c r="A106" s="172" t="s">
        <v>201</v>
      </c>
      <c r="B106" s="168"/>
      <c r="C106" s="343">
        <v>6050</v>
      </c>
      <c r="D106" s="343"/>
      <c r="E106" s="168"/>
      <c r="F106" s="343">
        <v>6158</v>
      </c>
      <c r="G106" s="343"/>
      <c r="H106" s="168"/>
      <c r="I106" s="344">
        <v>862</v>
      </c>
      <c r="J106" s="344"/>
      <c r="K106" s="168"/>
    </row>
    <row r="107" spans="1:11" x14ac:dyDescent="0.2">
      <c r="A107" s="173" t="s">
        <v>202</v>
      </c>
      <c r="B107" s="166"/>
      <c r="C107" s="347" t="s">
        <v>70</v>
      </c>
      <c r="D107" s="347"/>
      <c r="E107" s="166"/>
      <c r="F107" s="346">
        <v>19732</v>
      </c>
      <c r="G107" s="346"/>
      <c r="H107" s="166"/>
      <c r="I107" s="347" t="s">
        <v>70</v>
      </c>
      <c r="J107" s="347"/>
      <c r="K107" s="166"/>
    </row>
    <row r="108" spans="1:11" x14ac:dyDescent="0.2">
      <c r="A108" s="172" t="s">
        <v>203</v>
      </c>
      <c r="B108" s="168"/>
      <c r="C108" s="344" t="s">
        <v>204</v>
      </c>
      <c r="D108" s="344"/>
      <c r="E108" s="169" t="s">
        <v>35</v>
      </c>
      <c r="F108" s="343">
        <v>1041</v>
      </c>
      <c r="G108" s="343"/>
      <c r="H108" s="168"/>
      <c r="I108" s="344" t="s">
        <v>70</v>
      </c>
      <c r="J108" s="344"/>
      <c r="K108" s="168"/>
    </row>
    <row r="109" spans="1:11" x14ac:dyDescent="0.2">
      <c r="A109" s="173" t="s">
        <v>205</v>
      </c>
      <c r="B109" s="166"/>
      <c r="C109" s="346">
        <v>2517</v>
      </c>
      <c r="D109" s="346"/>
      <c r="E109" s="166"/>
      <c r="F109" s="347">
        <v>884</v>
      </c>
      <c r="G109" s="347"/>
      <c r="H109" s="166"/>
      <c r="I109" s="347">
        <v>573</v>
      </c>
      <c r="J109" s="347"/>
      <c r="K109" s="166"/>
    </row>
    <row r="110" spans="1:11" x14ac:dyDescent="0.2">
      <c r="A110" s="172" t="s">
        <v>206</v>
      </c>
      <c r="B110" s="168"/>
      <c r="C110" s="344" t="s">
        <v>207</v>
      </c>
      <c r="D110" s="344"/>
      <c r="E110" s="169" t="s">
        <v>35</v>
      </c>
      <c r="F110" s="344" t="s">
        <v>70</v>
      </c>
      <c r="G110" s="344"/>
      <c r="H110" s="168"/>
      <c r="I110" s="344" t="s">
        <v>70</v>
      </c>
      <c r="J110" s="344"/>
      <c r="K110" s="168"/>
    </row>
    <row r="111" spans="1:11" x14ac:dyDescent="0.2">
      <c r="A111" s="173" t="s">
        <v>208</v>
      </c>
      <c r="B111" s="166"/>
      <c r="C111" s="346">
        <v>3197</v>
      </c>
      <c r="D111" s="346"/>
      <c r="E111" s="166"/>
      <c r="F111" s="346">
        <v>2584</v>
      </c>
      <c r="G111" s="346"/>
      <c r="H111" s="166"/>
      <c r="I111" s="347">
        <v>610</v>
      </c>
      <c r="J111" s="347"/>
      <c r="K111" s="166"/>
    </row>
    <row r="112" spans="1:11" x14ac:dyDescent="0.2">
      <c r="A112" s="172" t="s">
        <v>209</v>
      </c>
      <c r="B112" s="168"/>
      <c r="C112" s="343">
        <v>107436</v>
      </c>
      <c r="D112" s="343"/>
      <c r="E112" s="168"/>
      <c r="F112" s="343">
        <v>64457</v>
      </c>
      <c r="G112" s="343"/>
      <c r="H112" s="168"/>
      <c r="I112" s="343">
        <v>40139</v>
      </c>
      <c r="J112" s="343"/>
      <c r="K112" s="168"/>
    </row>
    <row r="113" spans="1:11" x14ac:dyDescent="0.2">
      <c r="A113" s="173" t="s">
        <v>210</v>
      </c>
      <c r="B113" s="166"/>
      <c r="C113" s="346">
        <v>6310</v>
      </c>
      <c r="D113" s="346"/>
      <c r="E113" s="166"/>
      <c r="F113" s="346">
        <v>3292</v>
      </c>
      <c r="G113" s="346"/>
      <c r="H113" s="166"/>
      <c r="I113" s="347" t="s">
        <v>211</v>
      </c>
      <c r="J113" s="347"/>
      <c r="K113" s="176" t="s">
        <v>35</v>
      </c>
    </row>
    <row r="114" spans="1:11" ht="25.5" x14ac:dyDescent="0.2">
      <c r="A114" s="172" t="s">
        <v>212</v>
      </c>
      <c r="B114" s="168"/>
      <c r="C114" s="344" t="s">
        <v>213</v>
      </c>
      <c r="D114" s="344"/>
      <c r="E114" s="169" t="s">
        <v>35</v>
      </c>
      <c r="F114" s="344" t="s">
        <v>214</v>
      </c>
      <c r="G114" s="344"/>
      <c r="H114" s="169" t="s">
        <v>35</v>
      </c>
      <c r="I114" s="344" t="s">
        <v>215</v>
      </c>
      <c r="J114" s="344"/>
      <c r="K114" s="169" t="s">
        <v>35</v>
      </c>
    </row>
    <row r="115" spans="1:11" ht="25.5" x14ac:dyDescent="0.2">
      <c r="A115" s="173" t="s">
        <v>216</v>
      </c>
      <c r="B115" s="166"/>
      <c r="C115" s="347" t="s">
        <v>217</v>
      </c>
      <c r="D115" s="347"/>
      <c r="E115" s="176" t="s">
        <v>35</v>
      </c>
      <c r="F115" s="347" t="s">
        <v>218</v>
      </c>
      <c r="G115" s="347"/>
      <c r="H115" s="176" t="s">
        <v>35</v>
      </c>
      <c r="I115" s="347" t="s">
        <v>219</v>
      </c>
      <c r="J115" s="347"/>
      <c r="K115" s="176" t="s">
        <v>35</v>
      </c>
    </row>
    <row r="116" spans="1:11" x14ac:dyDescent="0.2">
      <c r="A116" s="172" t="s">
        <v>42</v>
      </c>
      <c r="B116" s="168"/>
      <c r="C116" s="343">
        <v>60856</v>
      </c>
      <c r="D116" s="343"/>
      <c r="E116" s="168"/>
      <c r="F116" s="344" t="s">
        <v>220</v>
      </c>
      <c r="G116" s="344"/>
      <c r="H116" s="169" t="s">
        <v>35</v>
      </c>
      <c r="I116" s="344" t="s">
        <v>221</v>
      </c>
      <c r="J116" s="344"/>
      <c r="K116" s="169" t="s">
        <v>35</v>
      </c>
    </row>
    <row r="117" spans="1:11" x14ac:dyDescent="0.2">
      <c r="A117" s="173" t="s">
        <v>222</v>
      </c>
      <c r="B117" s="166"/>
      <c r="C117" s="346">
        <v>18079</v>
      </c>
      <c r="D117" s="346"/>
      <c r="E117" s="166"/>
      <c r="F117" s="346">
        <v>10575</v>
      </c>
      <c r="G117" s="346"/>
      <c r="H117" s="166"/>
      <c r="I117" s="346">
        <v>8110</v>
      </c>
      <c r="J117" s="346"/>
      <c r="K117" s="166"/>
    </row>
    <row r="118" spans="1:11" x14ac:dyDescent="0.2">
      <c r="A118" s="172" t="s">
        <v>223</v>
      </c>
      <c r="B118" s="168"/>
      <c r="C118" s="344" t="s">
        <v>70</v>
      </c>
      <c r="D118" s="344"/>
      <c r="E118" s="168"/>
      <c r="F118" s="344" t="s">
        <v>70</v>
      </c>
      <c r="G118" s="344"/>
      <c r="H118" s="168"/>
      <c r="I118" s="343">
        <v>1376</v>
      </c>
      <c r="J118" s="343"/>
      <c r="K118" s="168"/>
    </row>
    <row r="119" spans="1:11" x14ac:dyDescent="0.2">
      <c r="A119" s="173" t="s">
        <v>224</v>
      </c>
      <c r="B119" s="166"/>
      <c r="C119" s="347">
        <v>334</v>
      </c>
      <c r="D119" s="347"/>
      <c r="E119" s="166"/>
      <c r="F119" s="347" t="s">
        <v>70</v>
      </c>
      <c r="G119" s="347"/>
      <c r="H119" s="166"/>
      <c r="I119" s="347" t="s">
        <v>70</v>
      </c>
      <c r="J119" s="347"/>
      <c r="K119" s="166"/>
    </row>
    <row r="120" spans="1:11" ht="25.5" x14ac:dyDescent="0.2">
      <c r="A120" s="172" t="s">
        <v>225</v>
      </c>
      <c r="B120" s="168"/>
      <c r="C120" s="341"/>
      <c r="D120" s="341"/>
      <c r="E120" s="168"/>
      <c r="F120" s="341"/>
      <c r="G120" s="341"/>
      <c r="H120" s="168"/>
      <c r="I120" s="341"/>
      <c r="J120" s="341"/>
      <c r="K120" s="168"/>
    </row>
    <row r="121" spans="1:11" x14ac:dyDescent="0.2">
      <c r="A121" s="177" t="s">
        <v>226</v>
      </c>
      <c r="B121" s="166"/>
      <c r="C121" s="347" t="s">
        <v>227</v>
      </c>
      <c r="D121" s="347"/>
      <c r="E121" s="176" t="s">
        <v>35</v>
      </c>
      <c r="F121" s="347" t="s">
        <v>228</v>
      </c>
      <c r="G121" s="347"/>
      <c r="H121" s="176" t="s">
        <v>35</v>
      </c>
      <c r="I121" s="347" t="s">
        <v>229</v>
      </c>
      <c r="J121" s="347"/>
      <c r="K121" s="176" t="s">
        <v>35</v>
      </c>
    </row>
    <row r="122" spans="1:11" x14ac:dyDescent="0.2">
      <c r="A122" s="178" t="s">
        <v>7</v>
      </c>
      <c r="B122" s="168"/>
      <c r="C122" s="344" t="s">
        <v>230</v>
      </c>
      <c r="D122" s="344"/>
      <c r="E122" s="169" t="s">
        <v>35</v>
      </c>
      <c r="F122" s="344" t="s">
        <v>231</v>
      </c>
      <c r="G122" s="344"/>
      <c r="H122" s="169" t="s">
        <v>35</v>
      </c>
      <c r="I122" s="344" t="s">
        <v>232</v>
      </c>
      <c r="J122" s="344"/>
      <c r="K122" s="169" t="s">
        <v>35</v>
      </c>
    </row>
    <row r="123" spans="1:11" x14ac:dyDescent="0.2">
      <c r="A123" s="177" t="s">
        <v>233</v>
      </c>
      <c r="B123" s="166"/>
      <c r="C123" s="346">
        <v>16457</v>
      </c>
      <c r="D123" s="346"/>
      <c r="E123" s="166"/>
      <c r="F123" s="346">
        <v>63487</v>
      </c>
      <c r="G123" s="346"/>
      <c r="H123" s="166"/>
      <c r="I123" s="346">
        <v>10065</v>
      </c>
      <c r="J123" s="346"/>
      <c r="K123" s="166"/>
    </row>
    <row r="124" spans="1:11" x14ac:dyDescent="0.2">
      <c r="A124" s="178" t="s">
        <v>88</v>
      </c>
      <c r="B124" s="168"/>
      <c r="C124" s="344" t="s">
        <v>234</v>
      </c>
      <c r="D124" s="344"/>
      <c r="E124" s="169" t="s">
        <v>35</v>
      </c>
      <c r="F124" s="344" t="s">
        <v>235</v>
      </c>
      <c r="G124" s="344"/>
      <c r="H124" s="169" t="s">
        <v>35</v>
      </c>
      <c r="I124" s="344" t="s">
        <v>236</v>
      </c>
      <c r="J124" s="344"/>
      <c r="K124" s="169" t="s">
        <v>35</v>
      </c>
    </row>
    <row r="125" spans="1:11" x14ac:dyDescent="0.2">
      <c r="A125" s="177" t="s">
        <v>164</v>
      </c>
      <c r="B125" s="166"/>
      <c r="C125" s="347" t="s">
        <v>237</v>
      </c>
      <c r="D125" s="347"/>
      <c r="E125" s="176" t="s">
        <v>35</v>
      </c>
      <c r="F125" s="347" t="s">
        <v>238</v>
      </c>
      <c r="G125" s="347"/>
      <c r="H125" s="176" t="s">
        <v>35</v>
      </c>
      <c r="I125" s="347" t="s">
        <v>239</v>
      </c>
      <c r="J125" s="347"/>
      <c r="K125" s="176" t="s">
        <v>35</v>
      </c>
    </row>
    <row r="126" spans="1:11" x14ac:dyDescent="0.2">
      <c r="A126" s="178" t="s">
        <v>9</v>
      </c>
      <c r="B126" s="168"/>
      <c r="C126" s="344" t="s">
        <v>240</v>
      </c>
      <c r="D126" s="344"/>
      <c r="E126" s="169" t="s">
        <v>35</v>
      </c>
      <c r="F126" s="343">
        <v>106202</v>
      </c>
      <c r="G126" s="343"/>
      <c r="H126" s="168"/>
      <c r="I126" s="343">
        <v>41007</v>
      </c>
      <c r="J126" s="343"/>
      <c r="K126" s="168"/>
    </row>
    <row r="127" spans="1:11" x14ac:dyDescent="0.2">
      <c r="A127" s="177" t="s">
        <v>149</v>
      </c>
      <c r="B127" s="166"/>
      <c r="C127" s="347" t="s">
        <v>241</v>
      </c>
      <c r="D127" s="347"/>
      <c r="E127" s="176" t="s">
        <v>35</v>
      </c>
      <c r="F127" s="346">
        <v>2233</v>
      </c>
      <c r="G127" s="346"/>
      <c r="H127" s="166"/>
      <c r="I127" s="347" t="s">
        <v>242</v>
      </c>
      <c r="J127" s="347"/>
      <c r="K127" s="176" t="s">
        <v>35</v>
      </c>
    </row>
    <row r="128" spans="1:11" x14ac:dyDescent="0.2">
      <c r="A128" s="178" t="s">
        <v>150</v>
      </c>
      <c r="B128" s="168"/>
      <c r="C128" s="343">
        <v>39701</v>
      </c>
      <c r="D128" s="343"/>
      <c r="E128" s="168"/>
      <c r="F128" s="343">
        <v>25600</v>
      </c>
      <c r="G128" s="343"/>
      <c r="H128" s="168"/>
      <c r="I128" s="343">
        <v>23405</v>
      </c>
      <c r="J128" s="343"/>
      <c r="K128" s="168"/>
    </row>
    <row r="129" spans="1:11" x14ac:dyDescent="0.2">
      <c r="A129" s="177" t="s">
        <v>19</v>
      </c>
      <c r="B129" s="166"/>
      <c r="C129" s="347" t="s">
        <v>243</v>
      </c>
      <c r="D129" s="347"/>
      <c r="E129" s="176" t="s">
        <v>35</v>
      </c>
      <c r="F129" s="347" t="s">
        <v>244</v>
      </c>
      <c r="G129" s="347"/>
      <c r="H129" s="176" t="s">
        <v>35</v>
      </c>
      <c r="I129" s="346">
        <v>1645</v>
      </c>
      <c r="J129" s="346"/>
      <c r="K129" s="166"/>
    </row>
    <row r="130" spans="1:11" ht="13.5" thickBot="1" x14ac:dyDescent="0.25">
      <c r="A130" s="178" t="s">
        <v>154</v>
      </c>
      <c r="B130" s="168"/>
      <c r="C130" s="348">
        <v>5090</v>
      </c>
      <c r="D130" s="348"/>
      <c r="E130" s="168"/>
      <c r="F130" s="348">
        <v>10964</v>
      </c>
      <c r="G130" s="348"/>
      <c r="H130" s="168"/>
      <c r="I130" s="348">
        <v>5191</v>
      </c>
      <c r="J130" s="348"/>
      <c r="K130" s="168"/>
    </row>
    <row r="131" spans="1:11" x14ac:dyDescent="0.2">
      <c r="A131" s="179" t="s">
        <v>245</v>
      </c>
      <c r="B131" s="166"/>
      <c r="C131" s="189"/>
      <c r="D131" s="189">
        <v>477785</v>
      </c>
      <c r="E131" s="166"/>
      <c r="F131" s="350">
        <v>785</v>
      </c>
      <c r="G131" s="350"/>
      <c r="H131" s="166"/>
      <c r="I131" s="350" t="s">
        <v>246</v>
      </c>
      <c r="J131" s="350"/>
      <c r="K131" s="176" t="s">
        <v>35</v>
      </c>
    </row>
    <row r="132" spans="1:11" x14ac:dyDescent="0.2">
      <c r="A132" s="180" t="s">
        <v>44</v>
      </c>
      <c r="B132" s="168"/>
      <c r="C132" s="341"/>
      <c r="D132" s="341"/>
      <c r="E132" s="168"/>
      <c r="F132" s="341"/>
      <c r="G132" s="341"/>
      <c r="H132" s="168"/>
      <c r="I132" s="341"/>
      <c r="J132" s="341"/>
      <c r="K132" s="168"/>
    </row>
    <row r="133" spans="1:11" x14ac:dyDescent="0.2">
      <c r="A133" s="171" t="s">
        <v>247</v>
      </c>
      <c r="B133" s="166"/>
      <c r="C133" s="347" t="s">
        <v>248</v>
      </c>
      <c r="D133" s="347"/>
      <c r="E133" s="176" t="s">
        <v>35</v>
      </c>
      <c r="F133" s="346">
        <v>2074</v>
      </c>
      <c r="G133" s="346"/>
      <c r="H133" s="166"/>
      <c r="I133" s="347" t="s">
        <v>249</v>
      </c>
      <c r="J133" s="347"/>
      <c r="K133" s="176" t="s">
        <v>35</v>
      </c>
    </row>
    <row r="134" spans="1:11" x14ac:dyDescent="0.2">
      <c r="A134" s="167" t="s">
        <v>250</v>
      </c>
      <c r="B134" s="168"/>
      <c r="C134" s="344" t="s">
        <v>70</v>
      </c>
      <c r="D134" s="344"/>
      <c r="E134" s="168"/>
      <c r="F134" s="344" t="s">
        <v>70</v>
      </c>
      <c r="G134" s="344"/>
      <c r="H134" s="168"/>
      <c r="I134" s="343">
        <v>50000</v>
      </c>
      <c r="J134" s="343"/>
      <c r="K134" s="168"/>
    </row>
    <row r="135" spans="1:11" x14ac:dyDescent="0.2">
      <c r="A135" s="171" t="s">
        <v>251</v>
      </c>
      <c r="B135" s="166"/>
      <c r="C135" s="347" t="s">
        <v>70</v>
      </c>
      <c r="D135" s="347"/>
      <c r="E135" s="166"/>
      <c r="F135" s="347" t="s">
        <v>70</v>
      </c>
      <c r="G135" s="347"/>
      <c r="H135" s="166"/>
      <c r="I135" s="347" t="s">
        <v>252</v>
      </c>
      <c r="J135" s="347"/>
      <c r="K135" s="176" t="s">
        <v>35</v>
      </c>
    </row>
    <row r="136" spans="1:11" x14ac:dyDescent="0.2">
      <c r="A136" s="167" t="s">
        <v>253</v>
      </c>
      <c r="B136" s="168"/>
      <c r="C136" s="344" t="s">
        <v>70</v>
      </c>
      <c r="D136" s="344"/>
      <c r="E136" s="168"/>
      <c r="F136" s="344" t="s">
        <v>70</v>
      </c>
      <c r="G136" s="344"/>
      <c r="H136" s="168"/>
      <c r="I136" s="344" t="s">
        <v>254</v>
      </c>
      <c r="J136" s="344"/>
      <c r="K136" s="169" t="s">
        <v>35</v>
      </c>
    </row>
    <row r="137" spans="1:11" ht="25.5" x14ac:dyDescent="0.2">
      <c r="A137" s="171" t="s">
        <v>255</v>
      </c>
      <c r="B137" s="166"/>
      <c r="C137" s="347" t="s">
        <v>70</v>
      </c>
      <c r="D137" s="347"/>
      <c r="E137" s="166"/>
      <c r="F137" s="347" t="s">
        <v>256</v>
      </c>
      <c r="G137" s="347"/>
      <c r="H137" s="176" t="s">
        <v>35</v>
      </c>
      <c r="I137" s="347" t="s">
        <v>70</v>
      </c>
      <c r="J137" s="347"/>
      <c r="K137" s="166"/>
    </row>
    <row r="138" spans="1:11" x14ac:dyDescent="0.2">
      <c r="A138" s="167" t="s">
        <v>257</v>
      </c>
      <c r="B138" s="168"/>
      <c r="C138" s="343">
        <v>137733</v>
      </c>
      <c r="D138" s="343"/>
      <c r="E138" s="168"/>
      <c r="F138" s="344" t="s">
        <v>70</v>
      </c>
      <c r="G138" s="344"/>
      <c r="H138" s="168"/>
      <c r="I138" s="344" t="s">
        <v>70</v>
      </c>
      <c r="J138" s="344"/>
      <c r="K138" s="168"/>
    </row>
    <row r="139" spans="1:11" x14ac:dyDescent="0.2">
      <c r="A139" s="171" t="s">
        <v>258</v>
      </c>
      <c r="B139" s="166"/>
      <c r="C139" s="176"/>
      <c r="D139" s="190">
        <v>-401121</v>
      </c>
      <c r="E139" s="176" t="s">
        <v>35</v>
      </c>
      <c r="F139" s="347" t="s">
        <v>259</v>
      </c>
      <c r="G139" s="347"/>
      <c r="H139" s="176" t="s">
        <v>35</v>
      </c>
      <c r="I139" s="347" t="s">
        <v>260</v>
      </c>
      <c r="J139" s="347"/>
      <c r="K139" s="176" t="s">
        <v>35</v>
      </c>
    </row>
    <row r="140" spans="1:11" ht="13.5" thickBot="1" x14ac:dyDescent="0.25">
      <c r="A140" s="167" t="s">
        <v>261</v>
      </c>
      <c r="B140" s="168"/>
      <c r="C140" s="349">
        <v>618</v>
      </c>
      <c r="D140" s="349"/>
      <c r="E140" s="168"/>
      <c r="F140" s="348">
        <v>1533</v>
      </c>
      <c r="G140" s="348"/>
      <c r="H140" s="168"/>
      <c r="I140" s="348">
        <v>2314</v>
      </c>
      <c r="J140" s="348"/>
      <c r="K140" s="168"/>
    </row>
    <row r="141" spans="1:11" x14ac:dyDescent="0.2">
      <c r="A141" s="179" t="s">
        <v>45</v>
      </c>
      <c r="B141" s="166"/>
      <c r="C141" s="350" t="s">
        <v>262</v>
      </c>
      <c r="D141" s="350"/>
      <c r="E141" s="176" t="s">
        <v>35</v>
      </c>
      <c r="F141" s="350" t="s">
        <v>263</v>
      </c>
      <c r="G141" s="350"/>
      <c r="H141" s="176" t="s">
        <v>35</v>
      </c>
      <c r="I141" s="350" t="s">
        <v>264</v>
      </c>
      <c r="J141" s="350"/>
      <c r="K141" s="176" t="s">
        <v>35</v>
      </c>
    </row>
    <row r="142" spans="1:11" x14ac:dyDescent="0.2">
      <c r="A142" s="180" t="s">
        <v>46</v>
      </c>
      <c r="B142" s="168"/>
      <c r="C142" s="341"/>
      <c r="D142" s="341"/>
      <c r="E142" s="168"/>
      <c r="F142" s="341"/>
      <c r="G142" s="341"/>
      <c r="H142" s="168"/>
      <c r="I142" s="341"/>
      <c r="J142" s="341"/>
      <c r="K142" s="168"/>
    </row>
    <row r="143" spans="1:11" x14ac:dyDescent="0.2">
      <c r="A143" s="171" t="s">
        <v>265</v>
      </c>
      <c r="B143" s="166"/>
      <c r="C143" s="347" t="s">
        <v>266</v>
      </c>
      <c r="D143" s="347"/>
      <c r="E143" s="176" t="s">
        <v>35</v>
      </c>
      <c r="F143" s="346">
        <v>333835</v>
      </c>
      <c r="G143" s="346"/>
      <c r="H143" s="166"/>
      <c r="I143" s="346">
        <v>145000</v>
      </c>
      <c r="J143" s="346"/>
      <c r="K143" s="166"/>
    </row>
    <row r="144" spans="1:11" ht="25.5" x14ac:dyDescent="0.2">
      <c r="A144" s="167" t="s">
        <v>267</v>
      </c>
      <c r="B144" s="168"/>
      <c r="C144" s="191"/>
      <c r="D144" s="191">
        <v>12092</v>
      </c>
      <c r="E144" s="168"/>
      <c r="F144" s="343">
        <v>17328</v>
      </c>
      <c r="G144" s="343"/>
      <c r="H144" s="168"/>
      <c r="I144" s="343">
        <v>8788</v>
      </c>
      <c r="J144" s="343"/>
      <c r="K144" s="168"/>
    </row>
    <row r="145" spans="1:11" ht="25.5" x14ac:dyDescent="0.2">
      <c r="A145" s="171" t="s">
        <v>268</v>
      </c>
      <c r="B145" s="166"/>
      <c r="C145" s="347" t="s">
        <v>70</v>
      </c>
      <c r="D145" s="347"/>
      <c r="E145" s="166"/>
      <c r="F145" s="346">
        <v>291096</v>
      </c>
      <c r="G145" s="346"/>
      <c r="H145" s="166"/>
      <c r="I145" s="347" t="s">
        <v>70</v>
      </c>
      <c r="J145" s="347"/>
      <c r="K145" s="166"/>
    </row>
    <row r="146" spans="1:11" ht="25.5" x14ac:dyDescent="0.2">
      <c r="A146" s="167" t="s">
        <v>269</v>
      </c>
      <c r="B146" s="168"/>
      <c r="C146" s="344" t="s">
        <v>70</v>
      </c>
      <c r="D146" s="344"/>
      <c r="E146" s="168"/>
      <c r="F146" s="343">
        <v>673048</v>
      </c>
      <c r="G146" s="343"/>
      <c r="H146" s="168"/>
      <c r="I146" s="344" t="s">
        <v>70</v>
      </c>
      <c r="J146" s="344"/>
      <c r="K146" s="168"/>
    </row>
    <row r="147" spans="1:11" x14ac:dyDescent="0.2">
      <c r="A147" s="171" t="s">
        <v>270</v>
      </c>
      <c r="B147" s="166"/>
      <c r="C147" s="347" t="s">
        <v>70</v>
      </c>
      <c r="D147" s="347"/>
      <c r="E147" s="166"/>
      <c r="F147" s="347" t="s">
        <v>271</v>
      </c>
      <c r="G147" s="347"/>
      <c r="H147" s="176" t="s">
        <v>35</v>
      </c>
      <c r="I147" s="347" t="s">
        <v>70</v>
      </c>
      <c r="J147" s="347"/>
      <c r="K147" s="166"/>
    </row>
    <row r="148" spans="1:11" x14ac:dyDescent="0.2">
      <c r="A148" s="167" t="s">
        <v>272</v>
      </c>
      <c r="B148" s="168"/>
      <c r="C148" s="191"/>
      <c r="D148" s="191">
        <v>-76470</v>
      </c>
      <c r="E148" s="169"/>
      <c r="F148" s="344" t="s">
        <v>70</v>
      </c>
      <c r="G148" s="344"/>
      <c r="H148" s="168"/>
      <c r="I148" s="344" t="s">
        <v>70</v>
      </c>
      <c r="J148" s="344"/>
      <c r="K148" s="168"/>
    </row>
    <row r="149" spans="1:11" x14ac:dyDescent="0.2">
      <c r="A149" s="171" t="s">
        <v>216</v>
      </c>
      <c r="B149" s="166"/>
      <c r="C149" s="346">
        <v>12070</v>
      </c>
      <c r="D149" s="346"/>
      <c r="E149" s="166"/>
      <c r="F149" s="346">
        <v>67813</v>
      </c>
      <c r="G149" s="346"/>
      <c r="H149" s="166"/>
      <c r="I149" s="346">
        <v>14590</v>
      </c>
      <c r="J149" s="346"/>
      <c r="K149" s="166"/>
    </row>
    <row r="150" spans="1:11" x14ac:dyDescent="0.2">
      <c r="A150" s="167" t="s">
        <v>273</v>
      </c>
      <c r="B150" s="168"/>
      <c r="C150" s="344" t="s">
        <v>274</v>
      </c>
      <c r="D150" s="344"/>
      <c r="E150" s="169" t="s">
        <v>35</v>
      </c>
      <c r="F150" s="344" t="s">
        <v>275</v>
      </c>
      <c r="G150" s="344"/>
      <c r="H150" s="169" t="s">
        <v>35</v>
      </c>
      <c r="I150" s="344" t="s">
        <v>276</v>
      </c>
      <c r="J150" s="344"/>
      <c r="K150" s="169" t="s">
        <v>35</v>
      </c>
    </row>
    <row r="151" spans="1:11" x14ac:dyDescent="0.2">
      <c r="A151" s="171" t="s">
        <v>277</v>
      </c>
      <c r="B151" s="166"/>
      <c r="C151" s="347" t="s">
        <v>70</v>
      </c>
      <c r="D151" s="347"/>
      <c r="E151" s="166"/>
      <c r="F151" s="346">
        <v>796375</v>
      </c>
      <c r="G151" s="346"/>
      <c r="H151" s="166"/>
      <c r="I151" s="346">
        <v>140000</v>
      </c>
      <c r="J151" s="346"/>
      <c r="K151" s="166"/>
    </row>
    <row r="152" spans="1:11" x14ac:dyDescent="0.2">
      <c r="A152" s="167" t="s">
        <v>278</v>
      </c>
      <c r="B152" s="168"/>
      <c r="C152" s="344" t="s">
        <v>70</v>
      </c>
      <c r="D152" s="344"/>
      <c r="E152" s="168"/>
      <c r="F152" s="344" t="s">
        <v>279</v>
      </c>
      <c r="G152" s="344"/>
      <c r="H152" s="169" t="s">
        <v>35</v>
      </c>
      <c r="I152" s="344" t="s">
        <v>280</v>
      </c>
      <c r="J152" s="344"/>
      <c r="K152" s="169" t="s">
        <v>35</v>
      </c>
    </row>
    <row r="153" spans="1:11" x14ac:dyDescent="0.2">
      <c r="A153" s="171" t="s">
        <v>281</v>
      </c>
      <c r="B153" s="166"/>
      <c r="C153" s="347" t="s">
        <v>282</v>
      </c>
      <c r="D153" s="347"/>
      <c r="E153" s="176" t="s">
        <v>35</v>
      </c>
      <c r="F153" s="347" t="s">
        <v>283</v>
      </c>
      <c r="G153" s="347"/>
      <c r="H153" s="176" t="s">
        <v>35</v>
      </c>
      <c r="I153" s="347" t="s">
        <v>284</v>
      </c>
      <c r="J153" s="347"/>
      <c r="K153" s="176" t="s">
        <v>35</v>
      </c>
    </row>
    <row r="154" spans="1:11" ht="13.5" thickBot="1" x14ac:dyDescent="0.25">
      <c r="A154" s="167" t="s">
        <v>285</v>
      </c>
      <c r="B154" s="168"/>
      <c r="C154" s="348">
        <v>3283</v>
      </c>
      <c r="D154" s="348"/>
      <c r="E154" s="168"/>
      <c r="F154" s="349" t="s">
        <v>286</v>
      </c>
      <c r="G154" s="349"/>
      <c r="H154" s="169" t="s">
        <v>35</v>
      </c>
      <c r="I154" s="349" t="s">
        <v>70</v>
      </c>
      <c r="J154" s="349"/>
      <c r="K154" s="168"/>
    </row>
    <row r="155" spans="1:11" x14ac:dyDescent="0.2">
      <c r="A155" s="179" t="s">
        <v>287</v>
      </c>
      <c r="B155" s="166"/>
      <c r="C155" s="350" t="s">
        <v>288</v>
      </c>
      <c r="D155" s="350"/>
      <c r="E155" s="176" t="s">
        <v>35</v>
      </c>
      <c r="F155" s="351">
        <v>1199845</v>
      </c>
      <c r="G155" s="351"/>
      <c r="H155" s="166"/>
      <c r="I155" s="351">
        <v>298322</v>
      </c>
      <c r="J155" s="351"/>
      <c r="K155" s="166"/>
    </row>
    <row r="156" spans="1:11" x14ac:dyDescent="0.2">
      <c r="A156" s="180" t="s">
        <v>289</v>
      </c>
      <c r="B156" s="168"/>
      <c r="C156" s="343">
        <v>5160</v>
      </c>
      <c r="D156" s="343"/>
      <c r="E156" s="168"/>
      <c r="F156" s="344" t="s">
        <v>290</v>
      </c>
      <c r="G156" s="344"/>
      <c r="H156" s="169" t="s">
        <v>35</v>
      </c>
      <c r="I156" s="344" t="s">
        <v>70</v>
      </c>
      <c r="J156" s="344"/>
      <c r="K156" s="168"/>
    </row>
    <row r="157" spans="1:11" x14ac:dyDescent="0.2">
      <c r="A157" s="165" t="s">
        <v>291</v>
      </c>
      <c r="B157" s="166"/>
      <c r="C157" s="346">
        <v>1124</v>
      </c>
      <c r="D157" s="346"/>
      <c r="E157" s="166"/>
      <c r="F157" s="347">
        <v>790</v>
      </c>
      <c r="G157" s="347"/>
      <c r="H157" s="166"/>
      <c r="I157" s="347" t="s">
        <v>70</v>
      </c>
      <c r="J157" s="347"/>
      <c r="K157" s="166"/>
    </row>
    <row r="158" spans="1:11" x14ac:dyDescent="0.2">
      <c r="A158" s="180" t="s">
        <v>292</v>
      </c>
      <c r="B158" s="168"/>
      <c r="C158" s="343">
        <v>45300</v>
      </c>
      <c r="D158" s="343"/>
      <c r="E158" s="168"/>
      <c r="F158" s="343">
        <v>8588</v>
      </c>
      <c r="G158" s="343"/>
      <c r="H158" s="168"/>
      <c r="I158" s="344" t="s">
        <v>293</v>
      </c>
      <c r="J158" s="344"/>
      <c r="K158" s="169" t="s">
        <v>35</v>
      </c>
    </row>
    <row r="159" spans="1:11" ht="13.5" thickBot="1" x14ac:dyDescent="0.25">
      <c r="A159" s="165" t="s">
        <v>294</v>
      </c>
      <c r="B159" s="166"/>
      <c r="C159" s="345">
        <v>12989</v>
      </c>
      <c r="D159" s="345"/>
      <c r="E159" s="166"/>
      <c r="F159" s="345">
        <v>4401</v>
      </c>
      <c r="G159" s="345"/>
      <c r="H159" s="166"/>
      <c r="I159" s="345">
        <v>241811</v>
      </c>
      <c r="J159" s="345"/>
      <c r="K159" s="166"/>
    </row>
    <row r="160" spans="1:11" ht="13.5" thickBot="1" x14ac:dyDescent="0.25">
      <c r="A160" s="180" t="s">
        <v>295</v>
      </c>
      <c r="B160" s="168"/>
      <c r="C160" s="181" t="s">
        <v>28</v>
      </c>
      <c r="D160" s="182">
        <v>58289</v>
      </c>
      <c r="E160" s="168"/>
      <c r="F160" s="181" t="s">
        <v>28</v>
      </c>
      <c r="G160" s="182">
        <v>12989</v>
      </c>
      <c r="H160" s="168"/>
      <c r="I160" s="181" t="s">
        <v>28</v>
      </c>
      <c r="J160" s="182">
        <v>4401</v>
      </c>
      <c r="K160" s="168"/>
    </row>
    <row r="161" spans="1:11" ht="13.5" thickTop="1" x14ac:dyDescent="0.2">
      <c r="A161" s="176"/>
      <c r="B161" s="176"/>
      <c r="C161" s="342"/>
      <c r="D161" s="342"/>
      <c r="E161" s="176"/>
      <c r="F161" s="342"/>
      <c r="G161" s="342"/>
      <c r="H161" s="176"/>
      <c r="I161" s="342"/>
      <c r="J161" s="342"/>
      <c r="K161" s="176"/>
    </row>
    <row r="162" spans="1:11" x14ac:dyDescent="0.2">
      <c r="A162" s="180" t="s">
        <v>296</v>
      </c>
      <c r="B162" s="168"/>
      <c r="C162" s="341"/>
      <c r="D162" s="341"/>
      <c r="E162" s="168"/>
      <c r="F162" s="341"/>
      <c r="G162" s="341"/>
      <c r="H162" s="168"/>
      <c r="I162" s="341"/>
      <c r="J162" s="341"/>
      <c r="K162" s="168"/>
    </row>
    <row r="163" spans="1:11" x14ac:dyDescent="0.2">
      <c r="A163" s="171" t="s">
        <v>47</v>
      </c>
      <c r="B163" s="166"/>
      <c r="C163" s="176" t="s">
        <v>28</v>
      </c>
      <c r="D163" s="174">
        <v>20783</v>
      </c>
      <c r="E163" s="166"/>
      <c r="F163" s="176" t="s">
        <v>28</v>
      </c>
      <c r="G163" s="174">
        <v>33452</v>
      </c>
      <c r="H163" s="166"/>
      <c r="I163" s="176" t="s">
        <v>28</v>
      </c>
      <c r="J163" s="174">
        <v>6486</v>
      </c>
      <c r="K163" s="166"/>
    </row>
    <row r="164" spans="1:11" x14ac:dyDescent="0.2">
      <c r="A164" s="167" t="s">
        <v>48</v>
      </c>
      <c r="B164" s="168"/>
      <c r="C164" s="169" t="s">
        <v>28</v>
      </c>
      <c r="D164" s="170">
        <v>136407</v>
      </c>
      <c r="E164" s="168"/>
      <c r="F164" s="169" t="s">
        <v>28</v>
      </c>
      <c r="G164" s="170">
        <v>58182</v>
      </c>
      <c r="H164" s="168"/>
      <c r="I164" s="169" t="s">
        <v>28</v>
      </c>
      <c r="J164" s="170">
        <v>42313</v>
      </c>
      <c r="K164" s="168"/>
    </row>
    <row r="165" spans="1:11" ht="25.5" x14ac:dyDescent="0.2">
      <c r="A165" s="171" t="s">
        <v>297</v>
      </c>
      <c r="B165" s="166"/>
      <c r="C165" s="176" t="s">
        <v>28</v>
      </c>
      <c r="D165" s="174">
        <v>56127</v>
      </c>
      <c r="E165" s="166"/>
      <c r="F165" s="176" t="s">
        <v>28</v>
      </c>
      <c r="G165" s="174">
        <v>25737</v>
      </c>
      <c r="H165" s="166"/>
      <c r="I165" s="176" t="s">
        <v>28</v>
      </c>
      <c r="J165" s="174">
        <v>20261</v>
      </c>
      <c r="K165" s="166"/>
    </row>
    <row r="166" spans="1:11" x14ac:dyDescent="0.2">
      <c r="A166" s="180" t="s">
        <v>298</v>
      </c>
      <c r="B166" s="168"/>
      <c r="C166" s="341"/>
      <c r="D166" s="341"/>
      <c r="E166" s="168"/>
      <c r="F166" s="341"/>
      <c r="G166" s="341"/>
      <c r="H166" s="168"/>
      <c r="I166" s="341"/>
      <c r="J166" s="341"/>
      <c r="K166" s="168"/>
    </row>
    <row r="167" spans="1:11" ht="25.5" x14ac:dyDescent="0.2">
      <c r="A167" s="171" t="s">
        <v>299</v>
      </c>
      <c r="B167" s="166"/>
      <c r="C167" s="176" t="s">
        <v>28</v>
      </c>
      <c r="D167" s="174">
        <v>66531</v>
      </c>
      <c r="E167" s="166"/>
      <c r="F167" s="176" t="s">
        <v>28</v>
      </c>
      <c r="G167" s="175" t="s">
        <v>70</v>
      </c>
      <c r="H167" s="166"/>
      <c r="I167" s="176" t="s">
        <v>28</v>
      </c>
      <c r="J167" s="175" t="s">
        <v>70</v>
      </c>
      <c r="K167" s="166"/>
    </row>
    <row r="168" spans="1:11" x14ac:dyDescent="0.2">
      <c r="A168" s="180" t="s">
        <v>300</v>
      </c>
      <c r="B168" s="168"/>
      <c r="C168" s="341"/>
      <c r="D168" s="341"/>
      <c r="E168" s="168"/>
      <c r="F168" s="341"/>
      <c r="G168" s="341"/>
      <c r="H168" s="168"/>
      <c r="I168" s="341"/>
      <c r="J168" s="341"/>
      <c r="K168" s="168"/>
    </row>
    <row r="169" spans="1:11" x14ac:dyDescent="0.2">
      <c r="A169" s="171" t="s">
        <v>301</v>
      </c>
      <c r="B169" s="166"/>
      <c r="C169" s="176" t="s">
        <v>28</v>
      </c>
      <c r="D169" s="175" t="s">
        <v>70</v>
      </c>
      <c r="E169" s="166"/>
      <c r="F169" s="176" t="s">
        <v>28</v>
      </c>
      <c r="G169" s="175" t="s">
        <v>70</v>
      </c>
      <c r="H169" s="166"/>
      <c r="I169" s="176" t="s">
        <v>28</v>
      </c>
      <c r="J169" s="174">
        <v>1533</v>
      </c>
      <c r="K169" s="166"/>
    </row>
  </sheetData>
  <mergeCells count="272">
    <mergeCell ref="A2:I2"/>
    <mergeCell ref="A3:I3"/>
    <mergeCell ref="A4:I4"/>
    <mergeCell ref="B11:E11"/>
    <mergeCell ref="F11:I11"/>
    <mergeCell ref="A6:A7"/>
    <mergeCell ref="B6:B7"/>
    <mergeCell ref="C6:D6"/>
    <mergeCell ref="F8:F9"/>
    <mergeCell ref="G9:H9"/>
    <mergeCell ref="C7:D7"/>
    <mergeCell ref="E6:E7"/>
    <mergeCell ref="C74:D74"/>
    <mergeCell ref="F74:G74"/>
    <mergeCell ref="I74:J74"/>
    <mergeCell ref="I73:J73"/>
    <mergeCell ref="I8:I9"/>
    <mergeCell ref="F6:F7"/>
    <mergeCell ref="G6:H6"/>
    <mergeCell ref="G7:H7"/>
    <mergeCell ref="E8:E9"/>
    <mergeCell ref="C73:D73"/>
    <mergeCell ref="F73:G73"/>
    <mergeCell ref="A66:M66"/>
    <mergeCell ref="A8:A9"/>
    <mergeCell ref="B8:B9"/>
    <mergeCell ref="C8:D9"/>
    <mergeCell ref="F32:I32"/>
    <mergeCell ref="G8:H8"/>
    <mergeCell ref="C72:D72"/>
    <mergeCell ref="F72:G72"/>
    <mergeCell ref="I72:J72"/>
    <mergeCell ref="F70:G70"/>
    <mergeCell ref="I70:J70"/>
    <mergeCell ref="B53:E53"/>
    <mergeCell ref="F53:I53"/>
    <mergeCell ref="B32:E32"/>
    <mergeCell ref="A67:M67"/>
    <mergeCell ref="A68:M68"/>
    <mergeCell ref="C69:D69"/>
    <mergeCell ref="F69:G69"/>
    <mergeCell ref="C70:D70"/>
    <mergeCell ref="I6:I7"/>
    <mergeCell ref="C77:D77"/>
    <mergeCell ref="F77:G77"/>
    <mergeCell ref="I77:J77"/>
    <mergeCell ref="F75:G75"/>
    <mergeCell ref="C78:D78"/>
    <mergeCell ref="F78:G78"/>
    <mergeCell ref="I78:J78"/>
    <mergeCell ref="I75:J75"/>
    <mergeCell ref="I76:J76"/>
    <mergeCell ref="C81:D81"/>
    <mergeCell ref="F81:G81"/>
    <mergeCell ref="I81:J81"/>
    <mergeCell ref="C82:D82"/>
    <mergeCell ref="F82:G82"/>
    <mergeCell ref="I82:J82"/>
    <mergeCell ref="C79:D79"/>
    <mergeCell ref="F79:G79"/>
    <mergeCell ref="I79:J79"/>
    <mergeCell ref="C80:D80"/>
    <mergeCell ref="F80:G80"/>
    <mergeCell ref="I80:J80"/>
    <mergeCell ref="C101:D101"/>
    <mergeCell ref="F101:G101"/>
    <mergeCell ref="I101:J101"/>
    <mergeCell ref="C103:D103"/>
    <mergeCell ref="F103:G103"/>
    <mergeCell ref="I103:J103"/>
    <mergeCell ref="I69:J69"/>
    <mergeCell ref="C88:D88"/>
    <mergeCell ref="F88:G88"/>
    <mergeCell ref="I88:J88"/>
    <mergeCell ref="C90:D90"/>
    <mergeCell ref="F90:G90"/>
    <mergeCell ref="I90:J90"/>
    <mergeCell ref="C87:D87"/>
    <mergeCell ref="F87:G87"/>
    <mergeCell ref="I87:J87"/>
    <mergeCell ref="F91:G91"/>
    <mergeCell ref="I91:J91"/>
    <mergeCell ref="C83:D83"/>
    <mergeCell ref="F83:G83"/>
    <mergeCell ref="I83:J83"/>
    <mergeCell ref="C85:D85"/>
    <mergeCell ref="F85:G85"/>
    <mergeCell ref="I85:J85"/>
    <mergeCell ref="C106:D106"/>
    <mergeCell ref="F106:G106"/>
    <mergeCell ref="I106:J106"/>
    <mergeCell ref="C107:D107"/>
    <mergeCell ref="F107:G107"/>
    <mergeCell ref="I107:J107"/>
    <mergeCell ref="F104:G104"/>
    <mergeCell ref="I104:J104"/>
    <mergeCell ref="C105:D105"/>
    <mergeCell ref="F105:G105"/>
    <mergeCell ref="I105:J105"/>
    <mergeCell ref="C110:D110"/>
    <mergeCell ref="F110:G110"/>
    <mergeCell ref="I110:J110"/>
    <mergeCell ref="C111:D111"/>
    <mergeCell ref="F111:G111"/>
    <mergeCell ref="I111:J111"/>
    <mergeCell ref="C108:D108"/>
    <mergeCell ref="F108:G108"/>
    <mergeCell ref="I108:J108"/>
    <mergeCell ref="C109:D109"/>
    <mergeCell ref="F109:G109"/>
    <mergeCell ref="I109:J109"/>
    <mergeCell ref="C114:D114"/>
    <mergeCell ref="F114:G114"/>
    <mergeCell ref="I114:J114"/>
    <mergeCell ref="C115:D115"/>
    <mergeCell ref="F115:G115"/>
    <mergeCell ref="I115:J115"/>
    <mergeCell ref="C112:D112"/>
    <mergeCell ref="F112:G112"/>
    <mergeCell ref="I112:J112"/>
    <mergeCell ref="C113:D113"/>
    <mergeCell ref="F113:G113"/>
    <mergeCell ref="I113:J113"/>
    <mergeCell ref="C118:D118"/>
    <mergeCell ref="F118:G118"/>
    <mergeCell ref="I118:J118"/>
    <mergeCell ref="C119:D119"/>
    <mergeCell ref="F119:G119"/>
    <mergeCell ref="I119:J119"/>
    <mergeCell ref="C116:D116"/>
    <mergeCell ref="F116:G116"/>
    <mergeCell ref="I116:J116"/>
    <mergeCell ref="C117:D117"/>
    <mergeCell ref="F117:G117"/>
    <mergeCell ref="I117:J117"/>
    <mergeCell ref="C122:D122"/>
    <mergeCell ref="F122:G122"/>
    <mergeCell ref="I122:J122"/>
    <mergeCell ref="C123:D123"/>
    <mergeCell ref="F123:G123"/>
    <mergeCell ref="I123:J123"/>
    <mergeCell ref="C120:D120"/>
    <mergeCell ref="F120:G120"/>
    <mergeCell ref="I120:J120"/>
    <mergeCell ref="C121:D121"/>
    <mergeCell ref="F121:G121"/>
    <mergeCell ref="I121:J121"/>
    <mergeCell ref="C126:D126"/>
    <mergeCell ref="F126:G126"/>
    <mergeCell ref="I126:J126"/>
    <mergeCell ref="C127:D127"/>
    <mergeCell ref="F127:G127"/>
    <mergeCell ref="I127:J127"/>
    <mergeCell ref="C124:D124"/>
    <mergeCell ref="F124:G124"/>
    <mergeCell ref="I124:J124"/>
    <mergeCell ref="C125:D125"/>
    <mergeCell ref="F125:G125"/>
    <mergeCell ref="I125:J125"/>
    <mergeCell ref="C130:D130"/>
    <mergeCell ref="F130:G130"/>
    <mergeCell ref="I130:J130"/>
    <mergeCell ref="F131:G131"/>
    <mergeCell ref="I131:J131"/>
    <mergeCell ref="C128:D128"/>
    <mergeCell ref="F128:G128"/>
    <mergeCell ref="I128:J128"/>
    <mergeCell ref="C129:D129"/>
    <mergeCell ref="F129:G129"/>
    <mergeCell ref="I129:J129"/>
    <mergeCell ref="C134:D134"/>
    <mergeCell ref="F134:G134"/>
    <mergeCell ref="I134:J134"/>
    <mergeCell ref="C135:D135"/>
    <mergeCell ref="F135:G135"/>
    <mergeCell ref="I135:J135"/>
    <mergeCell ref="C132:D132"/>
    <mergeCell ref="F132:G132"/>
    <mergeCell ref="I132:J132"/>
    <mergeCell ref="C133:D133"/>
    <mergeCell ref="F133:G133"/>
    <mergeCell ref="I133:J133"/>
    <mergeCell ref="C138:D138"/>
    <mergeCell ref="F138:G138"/>
    <mergeCell ref="I138:J138"/>
    <mergeCell ref="F139:G139"/>
    <mergeCell ref="I139:J139"/>
    <mergeCell ref="C136:D136"/>
    <mergeCell ref="F136:G136"/>
    <mergeCell ref="I136:J136"/>
    <mergeCell ref="C137:D137"/>
    <mergeCell ref="F137:G137"/>
    <mergeCell ref="I137:J137"/>
    <mergeCell ref="C142:D142"/>
    <mergeCell ref="F142:G142"/>
    <mergeCell ref="I142:J142"/>
    <mergeCell ref="C143:D143"/>
    <mergeCell ref="F143:G143"/>
    <mergeCell ref="I143:J143"/>
    <mergeCell ref="C140:D140"/>
    <mergeCell ref="F140:G140"/>
    <mergeCell ref="I140:J140"/>
    <mergeCell ref="C141:D141"/>
    <mergeCell ref="F141:G141"/>
    <mergeCell ref="I141:J141"/>
    <mergeCell ref="C146:D146"/>
    <mergeCell ref="F146:G146"/>
    <mergeCell ref="I146:J146"/>
    <mergeCell ref="C147:D147"/>
    <mergeCell ref="F147:G147"/>
    <mergeCell ref="I147:J147"/>
    <mergeCell ref="F144:G144"/>
    <mergeCell ref="I144:J144"/>
    <mergeCell ref="C145:D145"/>
    <mergeCell ref="F145:G145"/>
    <mergeCell ref="I145:J145"/>
    <mergeCell ref="C150:D150"/>
    <mergeCell ref="F150:G150"/>
    <mergeCell ref="I150:J150"/>
    <mergeCell ref="C151:D151"/>
    <mergeCell ref="F151:G151"/>
    <mergeCell ref="I151:J151"/>
    <mergeCell ref="F148:G148"/>
    <mergeCell ref="I148:J148"/>
    <mergeCell ref="C149:D149"/>
    <mergeCell ref="F149:G149"/>
    <mergeCell ref="I149:J149"/>
    <mergeCell ref="C154:D154"/>
    <mergeCell ref="F154:G154"/>
    <mergeCell ref="I154:J154"/>
    <mergeCell ref="C155:D155"/>
    <mergeCell ref="F155:G155"/>
    <mergeCell ref="I155:J155"/>
    <mergeCell ref="C152:D152"/>
    <mergeCell ref="F152:G152"/>
    <mergeCell ref="I152:J152"/>
    <mergeCell ref="C153:D153"/>
    <mergeCell ref="F153:G153"/>
    <mergeCell ref="I153:J153"/>
    <mergeCell ref="C158:D158"/>
    <mergeCell ref="F158:G158"/>
    <mergeCell ref="I158:J158"/>
    <mergeCell ref="C159:D159"/>
    <mergeCell ref="F159:G159"/>
    <mergeCell ref="I159:J159"/>
    <mergeCell ref="C156:D156"/>
    <mergeCell ref="F156:G156"/>
    <mergeCell ref="I156:J156"/>
    <mergeCell ref="C157:D157"/>
    <mergeCell ref="F157:G157"/>
    <mergeCell ref="I157:J157"/>
    <mergeCell ref="C166:D166"/>
    <mergeCell ref="F166:G166"/>
    <mergeCell ref="I166:J166"/>
    <mergeCell ref="C168:D168"/>
    <mergeCell ref="F168:G168"/>
    <mergeCell ref="I168:J168"/>
    <mergeCell ref="C161:D161"/>
    <mergeCell ref="F161:G161"/>
    <mergeCell ref="I161:J161"/>
    <mergeCell ref="C162:D162"/>
    <mergeCell ref="F162:G162"/>
    <mergeCell ref="I162:J162"/>
    <mergeCell ref="C100:D100"/>
    <mergeCell ref="F99:G99"/>
    <mergeCell ref="F100:G100"/>
    <mergeCell ref="I99:J99"/>
    <mergeCell ref="I100:J100"/>
    <mergeCell ref="A95:I95"/>
    <mergeCell ref="A96:I96"/>
    <mergeCell ref="A97:I97"/>
    <mergeCell ref="C99:D99"/>
  </mergeCells>
  <phoneticPr fontId="4" type="noConversion"/>
  <pageMargins left="0.75" right="0.75" top="1" bottom="1" header="0.5" footer="0.5"/>
  <pageSetup paperSize="9" orientation="portrait"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opLeftCell="A5" workbookViewId="0">
      <selection activeCell="D20" sqref="D20"/>
    </sheetView>
  </sheetViews>
  <sheetFormatPr defaultColWidth="8.85546875" defaultRowHeight="12.75" x14ac:dyDescent="0.2"/>
  <cols>
    <col min="1" max="1" width="8.85546875" customWidth="1"/>
    <col min="2" max="2" width="6.7109375" customWidth="1"/>
    <col min="3" max="3" width="27.42578125" customWidth="1"/>
    <col min="4" max="4" width="15.7109375" customWidth="1"/>
    <col min="5" max="5" width="14.28515625" style="1" customWidth="1"/>
    <col min="6" max="6" width="14.28515625" customWidth="1"/>
  </cols>
  <sheetData>
    <row r="1" spans="1:11" s="5" customFormat="1" ht="19.5" thickTop="1" x14ac:dyDescent="0.3">
      <c r="A1" s="2"/>
      <c r="B1" s="3"/>
      <c r="C1" s="3"/>
      <c r="D1" s="3"/>
      <c r="E1" s="3"/>
      <c r="F1" s="3"/>
      <c r="G1" s="4"/>
    </row>
    <row r="2" spans="1:11" s="5" customFormat="1" ht="18.75" x14ac:dyDescent="0.3">
      <c r="A2" s="6"/>
      <c r="B2" s="305" t="s">
        <v>107</v>
      </c>
      <c r="C2" s="305"/>
      <c r="D2" s="8"/>
      <c r="E2" s="8"/>
      <c r="F2" s="8"/>
      <c r="G2" s="9"/>
    </row>
    <row r="3" spans="1:11" s="5" customFormat="1" ht="18.75" x14ac:dyDescent="0.3">
      <c r="A3" s="6"/>
      <c r="B3" s="10"/>
      <c r="C3" s="10"/>
      <c r="D3" s="10"/>
      <c r="E3" s="10"/>
      <c r="F3" s="10"/>
      <c r="G3" s="11"/>
      <c r="I3" s="12"/>
      <c r="J3" s="12"/>
    </row>
    <row r="4" spans="1:11" s="5" customFormat="1" ht="99.75" customHeight="1" x14ac:dyDescent="0.3">
      <c r="A4" s="6"/>
      <c r="B4" s="304" t="s">
        <v>98</v>
      </c>
      <c r="C4" s="304"/>
      <c r="D4" s="304"/>
      <c r="E4" s="304"/>
      <c r="F4" s="304"/>
      <c r="G4" s="9"/>
      <c r="J4" s="12"/>
    </row>
    <row r="5" spans="1:11" s="5" customFormat="1" ht="40.5" customHeight="1" x14ac:dyDescent="0.3">
      <c r="A5" s="6"/>
      <c r="B5" s="37" t="s">
        <v>12</v>
      </c>
      <c r="C5" s="304" t="s">
        <v>99</v>
      </c>
      <c r="D5" s="304"/>
      <c r="E5" s="304"/>
      <c r="F5" s="304"/>
      <c r="G5" s="9"/>
      <c r="K5" s="12"/>
    </row>
    <row r="6" spans="1:11" s="5" customFormat="1" ht="7.5" customHeight="1" x14ac:dyDescent="0.3">
      <c r="A6" s="6"/>
      <c r="B6" s="10"/>
      <c r="C6" s="10"/>
      <c r="D6" s="13"/>
      <c r="E6" s="14"/>
      <c r="F6" s="14"/>
      <c r="G6" s="9"/>
      <c r="K6" s="12"/>
    </row>
    <row r="7" spans="1:11" s="5" customFormat="1" ht="40.5" customHeight="1" x14ac:dyDescent="0.3">
      <c r="A7" s="6"/>
      <c r="B7" s="37" t="s">
        <v>13</v>
      </c>
      <c r="C7" s="304" t="s">
        <v>100</v>
      </c>
      <c r="D7" s="304"/>
      <c r="E7" s="304"/>
      <c r="F7" s="304"/>
      <c r="G7" s="9"/>
      <c r="K7" s="12"/>
    </row>
    <row r="8" spans="1:11" s="5" customFormat="1" ht="7.5" customHeight="1" x14ac:dyDescent="0.3">
      <c r="A8" s="6"/>
      <c r="B8" s="10"/>
      <c r="C8" s="10"/>
      <c r="D8" s="13"/>
      <c r="E8" s="14"/>
      <c r="F8" s="14"/>
      <c r="G8" s="9"/>
      <c r="K8" s="12"/>
    </row>
    <row r="9" spans="1:11" s="5" customFormat="1" ht="40.5" customHeight="1" x14ac:dyDescent="0.3">
      <c r="A9" s="6"/>
      <c r="B9" s="37" t="s">
        <v>4</v>
      </c>
      <c r="C9" s="304" t="s">
        <v>101</v>
      </c>
      <c r="D9" s="304"/>
      <c r="E9" s="304"/>
      <c r="F9" s="304"/>
      <c r="G9" s="9"/>
      <c r="K9" s="12"/>
    </row>
    <row r="10" spans="1:11" ht="18.75" x14ac:dyDescent="0.3">
      <c r="A10" s="38"/>
      <c r="B10" s="39"/>
      <c r="C10" s="31"/>
      <c r="D10" s="41"/>
      <c r="E10" s="19"/>
      <c r="F10" s="18"/>
      <c r="G10" s="9"/>
    </row>
    <row r="11" spans="1:11" ht="18.75" x14ac:dyDescent="0.3">
      <c r="A11" s="22"/>
      <c r="B11" s="16" t="s">
        <v>1</v>
      </c>
      <c r="C11" s="10" t="s">
        <v>102</v>
      </c>
      <c r="D11" s="89">
        <f>'GMCR FInancial Statements'!D71</f>
        <v>3859198</v>
      </c>
      <c r="E11" s="90" t="s">
        <v>49</v>
      </c>
      <c r="F11" s="18"/>
      <c r="G11" s="9"/>
    </row>
    <row r="12" spans="1:11" ht="18.75" x14ac:dyDescent="0.3">
      <c r="A12" s="22"/>
      <c r="B12" s="16"/>
      <c r="C12" s="10" t="s">
        <v>50</v>
      </c>
      <c r="D12" s="91">
        <f>'GMCR FInancial Statements'!D71/'GMCR FInancial Statements'!G71-1</f>
        <v>0.4558072563307769</v>
      </c>
      <c r="E12" s="90"/>
      <c r="F12" s="18"/>
      <c r="G12" s="9"/>
    </row>
    <row r="13" spans="1:11" ht="18.75" x14ac:dyDescent="0.3">
      <c r="A13" s="22"/>
      <c r="B13" s="16" t="s">
        <v>2</v>
      </c>
      <c r="C13" s="10" t="s">
        <v>103</v>
      </c>
      <c r="D13" s="91">
        <f>'GMCR FInancial Statements'!D76/'GMCR FInancial Statements'!D71</f>
        <v>0.14741301171901519</v>
      </c>
      <c r="E13" s="35"/>
      <c r="F13" s="18"/>
      <c r="G13" s="9"/>
    </row>
    <row r="14" spans="1:11" ht="18.75" x14ac:dyDescent="0.3">
      <c r="A14" s="22"/>
      <c r="B14" s="42"/>
      <c r="C14" s="40" t="s">
        <v>104</v>
      </c>
      <c r="D14" s="91">
        <f>'GMCR FInancial Statements'!G76/'GMCR FInancial Statements'!G71</f>
        <v>0.13916524167838912</v>
      </c>
      <c r="E14" s="35"/>
      <c r="F14" s="18"/>
      <c r="G14" s="9"/>
    </row>
    <row r="15" spans="1:11" ht="18.75" x14ac:dyDescent="0.3">
      <c r="A15" s="22"/>
      <c r="B15" s="42"/>
      <c r="C15" s="40"/>
      <c r="D15" s="92"/>
      <c r="E15" s="35"/>
      <c r="F15" s="18"/>
      <c r="G15" s="9"/>
    </row>
    <row r="16" spans="1:11" ht="18.75" x14ac:dyDescent="0.3">
      <c r="A16" s="22"/>
      <c r="B16" s="42"/>
      <c r="C16" s="40" t="s">
        <v>105</v>
      </c>
      <c r="D16" s="91">
        <f>'GMCR FInancial Statements'!D84/'GMCR FInancial Statements'!D71</f>
        <v>9.4190554617824745E-2</v>
      </c>
      <c r="E16" s="19"/>
      <c r="F16" s="18"/>
      <c r="G16" s="9"/>
    </row>
    <row r="17" spans="1:7" ht="18.75" x14ac:dyDescent="0.3">
      <c r="A17" s="22"/>
      <c r="B17" s="42"/>
      <c r="C17" s="40" t="s">
        <v>106</v>
      </c>
      <c r="D17" s="91">
        <f>'GMCR FInancial Statements'!G84/'GMCR FInancial Statements'!G71</f>
        <v>7.5841440960217651E-2</v>
      </c>
      <c r="E17" s="19"/>
      <c r="F17" s="18"/>
      <c r="G17" s="9"/>
    </row>
    <row r="18" spans="1:7" ht="18.75" x14ac:dyDescent="0.3">
      <c r="A18" s="22"/>
      <c r="B18" s="42"/>
      <c r="C18" s="40"/>
      <c r="E18" s="20"/>
      <c r="F18" s="18"/>
      <c r="G18" s="9"/>
    </row>
    <row r="19" spans="1:7" ht="18.75" x14ac:dyDescent="0.3">
      <c r="A19" s="22"/>
      <c r="B19" s="16" t="s">
        <v>3</v>
      </c>
      <c r="C19" s="10" t="s">
        <v>51</v>
      </c>
      <c r="D19" s="36"/>
      <c r="E19" s="18"/>
      <c r="F19" s="18"/>
      <c r="G19" s="9"/>
    </row>
    <row r="20" spans="1:7" ht="18.75" x14ac:dyDescent="0.3">
      <c r="A20" s="38"/>
      <c r="B20" s="39"/>
      <c r="C20" s="10" t="s">
        <v>52</v>
      </c>
      <c r="D20" s="93">
        <f>'GMCR FInancial Statements'!C91:D91</f>
        <v>159075646</v>
      </c>
      <c r="E20" s="90" t="s">
        <v>49</v>
      </c>
      <c r="F20" s="18"/>
      <c r="G20" s="9"/>
    </row>
    <row r="21" spans="1:7" ht="19.5" thickBot="1" x14ac:dyDescent="0.35">
      <c r="A21" s="26"/>
      <c r="B21" s="27"/>
      <c r="C21" s="27"/>
      <c r="D21" s="27"/>
      <c r="E21" s="27"/>
      <c r="F21" s="28"/>
      <c r="G21" s="29"/>
    </row>
    <row r="22" spans="1:7" ht="13.5" thickTop="1" x14ac:dyDescent="0.2"/>
  </sheetData>
  <mergeCells count="5">
    <mergeCell ref="C9:F9"/>
    <mergeCell ref="B2:C2"/>
    <mergeCell ref="B4:F4"/>
    <mergeCell ref="C5:F5"/>
    <mergeCell ref="C7:F7"/>
  </mergeCells>
  <phoneticPr fontId="0" type="noConversion"/>
  <pageMargins left="0.75" right="0.75" top="1" bottom="1" header="0.5" footer="0.5"/>
  <pageSetup orientation="portrait" horizontalDpi="300" verticalDpi="30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heetViews>
  <sheetFormatPr defaultColWidth="11.42578125" defaultRowHeight="12.75" x14ac:dyDescent="0.2"/>
  <cols>
    <col min="1" max="1" width="3.42578125" style="115" customWidth="1"/>
    <col min="2" max="2" width="47.42578125" style="115" customWidth="1"/>
    <col min="3" max="5" width="13.7109375" style="115" customWidth="1"/>
    <col min="6" max="6" width="12" style="115" customWidth="1"/>
    <col min="7" max="16384" width="11.42578125" style="115"/>
  </cols>
  <sheetData>
    <row r="1" spans="1:7" s="110" customFormat="1" ht="18" customHeight="1" x14ac:dyDescent="0.25">
      <c r="B1" s="111"/>
      <c r="G1" s="112"/>
    </row>
    <row r="2" spans="1:7" ht="18" customHeight="1" thickBot="1" x14ac:dyDescent="0.25">
      <c r="A2" s="113"/>
      <c r="B2" s="110"/>
      <c r="C2" s="110"/>
      <c r="D2" s="110"/>
      <c r="E2" s="110"/>
      <c r="F2" s="114"/>
      <c r="G2" s="112"/>
    </row>
    <row r="3" spans="1:7" ht="18" customHeight="1" thickBot="1" x14ac:dyDescent="0.25">
      <c r="A3" s="113"/>
      <c r="B3" s="116" t="s">
        <v>115</v>
      </c>
      <c r="C3" s="117">
        <v>4</v>
      </c>
      <c r="D3" s="117">
        <v>3</v>
      </c>
      <c r="E3" s="117">
        <v>2</v>
      </c>
      <c r="F3" s="118">
        <v>1</v>
      </c>
      <c r="G3" s="112"/>
    </row>
    <row r="4" spans="1:7" ht="18" customHeight="1" x14ac:dyDescent="0.2">
      <c r="A4" s="113"/>
      <c r="B4" s="119" t="s">
        <v>0</v>
      </c>
      <c r="C4" s="120">
        <v>276710</v>
      </c>
      <c r="D4" s="120">
        <v>228964</v>
      </c>
      <c r="E4" s="120">
        <v>194062</v>
      </c>
      <c r="F4" s="121">
        <v>218532</v>
      </c>
      <c r="G4" s="112"/>
    </row>
    <row r="5" spans="1:7" ht="18" customHeight="1" x14ac:dyDescent="0.2">
      <c r="A5" s="113"/>
      <c r="B5" s="119" t="s">
        <v>116</v>
      </c>
      <c r="C5" s="122"/>
      <c r="D5" s="122"/>
      <c r="E5" s="122"/>
      <c r="F5" s="112"/>
      <c r="G5" s="112"/>
    </row>
    <row r="6" spans="1:7" ht="18" customHeight="1" x14ac:dyDescent="0.2">
      <c r="A6" s="113"/>
      <c r="B6" s="123" t="s">
        <v>61</v>
      </c>
      <c r="C6" s="122">
        <v>69997</v>
      </c>
      <c r="D6" s="122">
        <v>75733</v>
      </c>
      <c r="E6" s="122">
        <v>74570</v>
      </c>
      <c r="F6" s="124">
        <v>73173</v>
      </c>
      <c r="G6" s="112"/>
    </row>
    <row r="7" spans="1:7" ht="18" customHeight="1" x14ac:dyDescent="0.2">
      <c r="A7" s="113"/>
      <c r="B7" s="123" t="s">
        <v>62</v>
      </c>
      <c r="C7" s="122">
        <v>14359</v>
      </c>
      <c r="D7" s="122">
        <v>-13142</v>
      </c>
      <c r="E7" s="122">
        <v>48826</v>
      </c>
      <c r="F7" s="125">
        <v>-47993</v>
      </c>
      <c r="G7" s="112"/>
    </row>
    <row r="8" spans="1:7" ht="18" customHeight="1" x14ac:dyDescent="0.2">
      <c r="A8" s="113"/>
      <c r="B8" s="123" t="s">
        <v>63</v>
      </c>
      <c r="C8" s="122">
        <v>-38869</v>
      </c>
      <c r="D8" s="122">
        <v>-53218</v>
      </c>
      <c r="E8" s="122">
        <v>100732</v>
      </c>
      <c r="F8" s="125">
        <v>-84711</v>
      </c>
      <c r="G8" s="112"/>
    </row>
    <row r="9" spans="1:7" ht="18" customHeight="1" x14ac:dyDescent="0.2">
      <c r="A9" s="113"/>
      <c r="B9" s="123" t="s">
        <v>64</v>
      </c>
      <c r="C9" s="122">
        <v>82816</v>
      </c>
      <c r="D9" s="122">
        <v>-111577</v>
      </c>
      <c r="E9" s="122">
        <v>201725</v>
      </c>
      <c r="F9" s="124">
        <v>39949</v>
      </c>
      <c r="G9" s="112"/>
    </row>
    <row r="10" spans="1:7" ht="18" customHeight="1" x14ac:dyDescent="0.2">
      <c r="A10" s="113"/>
      <c r="B10" s="123" t="s">
        <v>65</v>
      </c>
      <c r="C10" s="122">
        <v>-195186</v>
      </c>
      <c r="D10" s="122">
        <v>-114121</v>
      </c>
      <c r="E10" s="122">
        <v>85028</v>
      </c>
      <c r="F10" s="124">
        <v>57681</v>
      </c>
      <c r="G10" s="112"/>
    </row>
    <row r="11" spans="1:7" ht="18" customHeight="1" thickBot="1" x14ac:dyDescent="0.25">
      <c r="A11" s="113"/>
      <c r="B11" s="126" t="s">
        <v>66</v>
      </c>
      <c r="C11" s="127">
        <v>17675</v>
      </c>
      <c r="D11" s="127">
        <v>-26574</v>
      </c>
      <c r="E11" s="127">
        <v>12692</v>
      </c>
      <c r="F11" s="128">
        <v>-2097</v>
      </c>
      <c r="G11" s="112"/>
    </row>
    <row r="12" spans="1:7" ht="18" customHeight="1" x14ac:dyDescent="0.2">
      <c r="A12" s="113"/>
      <c r="B12" s="119" t="s">
        <v>67</v>
      </c>
      <c r="C12" s="120">
        <f>SUM(C4:C11)</f>
        <v>227502</v>
      </c>
      <c r="D12" s="120">
        <f>SUM(D4:D11)</f>
        <v>-13935</v>
      </c>
      <c r="E12" s="120">
        <f>SUM(E4:E11)</f>
        <v>717635</v>
      </c>
      <c r="F12" s="121">
        <f>SUM(F4:F11)</f>
        <v>254534</v>
      </c>
      <c r="G12" s="112"/>
    </row>
    <row r="13" spans="1:7" ht="18" customHeight="1" x14ac:dyDescent="0.2">
      <c r="A13" s="113"/>
      <c r="B13" s="119" t="s">
        <v>117</v>
      </c>
      <c r="C13" s="122"/>
      <c r="D13" s="122"/>
      <c r="E13" s="122"/>
      <c r="F13" s="112"/>
      <c r="G13" s="112"/>
    </row>
    <row r="14" spans="1:7" ht="18" customHeight="1" x14ac:dyDescent="0.2">
      <c r="A14" s="113"/>
      <c r="B14" s="123" t="s">
        <v>68</v>
      </c>
      <c r="C14" s="122">
        <v>-82584</v>
      </c>
      <c r="D14" s="122">
        <v>-41634</v>
      </c>
      <c r="E14" s="122">
        <v>-100109</v>
      </c>
      <c r="F14" s="125">
        <v>-69170</v>
      </c>
      <c r="G14" s="112"/>
    </row>
    <row r="15" spans="1:7" ht="18" customHeight="1" x14ac:dyDescent="0.2">
      <c r="A15" s="113"/>
      <c r="B15" s="123" t="s">
        <v>69</v>
      </c>
      <c r="C15" s="122">
        <v>-5465</v>
      </c>
      <c r="D15" s="122">
        <v>5465</v>
      </c>
      <c r="E15" s="122">
        <v>-93153</v>
      </c>
      <c r="F15" s="125">
        <v>-48330</v>
      </c>
      <c r="G15" s="112"/>
    </row>
    <row r="16" spans="1:7" ht="18" customHeight="1" thickBot="1" x14ac:dyDescent="0.25">
      <c r="A16" s="113"/>
      <c r="B16" s="126" t="s">
        <v>71</v>
      </c>
      <c r="C16" s="127">
        <v>-108903</v>
      </c>
      <c r="D16" s="127">
        <v>732</v>
      </c>
      <c r="E16" s="127">
        <v>-58069</v>
      </c>
      <c r="F16" s="129">
        <v>20652</v>
      </c>
      <c r="G16" s="112"/>
    </row>
    <row r="17" spans="1:7" ht="18" customHeight="1" x14ac:dyDescent="0.2">
      <c r="A17" s="113"/>
      <c r="B17" s="119" t="s">
        <v>118</v>
      </c>
      <c r="C17" s="120">
        <f>SUM(C14:C16)</f>
        <v>-196952</v>
      </c>
      <c r="D17" s="120">
        <f>SUM(D14:D16)</f>
        <v>-35437</v>
      </c>
      <c r="E17" s="120">
        <f>SUM(E14:E16)</f>
        <v>-251331</v>
      </c>
      <c r="F17" s="130">
        <f>SUM(F14:F16)</f>
        <v>-96848</v>
      </c>
      <c r="G17" s="112"/>
    </row>
    <row r="18" spans="1:7" ht="18" customHeight="1" x14ac:dyDescent="0.2">
      <c r="A18" s="113"/>
      <c r="B18" s="119" t="s">
        <v>119</v>
      </c>
      <c r="C18" s="122"/>
      <c r="D18" s="122"/>
      <c r="E18" s="122"/>
      <c r="F18" s="112"/>
      <c r="G18" s="112"/>
    </row>
    <row r="19" spans="1:7" ht="18" customHeight="1" x14ac:dyDescent="0.2">
      <c r="A19" s="113"/>
      <c r="B19" s="123" t="s">
        <v>72</v>
      </c>
      <c r="C19" s="122">
        <v>-131483</v>
      </c>
      <c r="D19" s="122">
        <v>-131333</v>
      </c>
      <c r="E19" s="122">
        <v>-119452</v>
      </c>
      <c r="F19" s="125">
        <v>-121404</v>
      </c>
      <c r="G19" s="112"/>
    </row>
    <row r="20" spans="1:7" ht="18" customHeight="1" x14ac:dyDescent="0.2">
      <c r="A20" s="113"/>
      <c r="B20" s="123" t="s">
        <v>73</v>
      </c>
      <c r="C20" s="122">
        <v>78774</v>
      </c>
      <c r="D20" s="122">
        <v>1210</v>
      </c>
      <c r="E20" s="122">
        <v>-76807</v>
      </c>
      <c r="F20" s="125">
        <v>-79288</v>
      </c>
      <c r="G20" s="112"/>
    </row>
    <row r="21" spans="1:7" ht="18" customHeight="1" x14ac:dyDescent="0.2">
      <c r="A21" s="113"/>
      <c r="B21" s="123" t="s">
        <v>74</v>
      </c>
      <c r="C21" s="122">
        <v>515709</v>
      </c>
      <c r="D21" s="122">
        <v>114766</v>
      </c>
      <c r="E21" s="122">
        <v>-283696</v>
      </c>
      <c r="F21" s="124">
        <v>64885</v>
      </c>
      <c r="G21" s="112"/>
    </row>
    <row r="22" spans="1:7" ht="18" customHeight="1" thickBot="1" x14ac:dyDescent="0.25">
      <c r="A22" s="113"/>
      <c r="B22" s="126" t="s">
        <v>75</v>
      </c>
      <c r="C22" s="127">
        <v>-282</v>
      </c>
      <c r="D22" s="127">
        <v>2000</v>
      </c>
      <c r="E22" s="127">
        <v>-46234</v>
      </c>
      <c r="F22" s="129">
        <v>39763</v>
      </c>
      <c r="G22" s="112"/>
    </row>
    <row r="23" spans="1:7" ht="18" customHeight="1" x14ac:dyDescent="0.2">
      <c r="A23" s="113"/>
      <c r="B23" s="119" t="s">
        <v>120</v>
      </c>
      <c r="C23" s="120">
        <f>SUM(C19:C22)</f>
        <v>462718</v>
      </c>
      <c r="D23" s="120">
        <f>SUM(D19:D22)</f>
        <v>-13357</v>
      </c>
      <c r="E23" s="120">
        <f>SUM(E19:E22)</f>
        <v>-526189</v>
      </c>
      <c r="F23" s="130">
        <f>SUM(F19:F22)</f>
        <v>-96044</v>
      </c>
      <c r="G23" s="112"/>
    </row>
    <row r="24" spans="1:7" ht="18" customHeight="1" thickBot="1" x14ac:dyDescent="0.25">
      <c r="A24" s="113"/>
      <c r="B24" s="126" t="s">
        <v>76</v>
      </c>
      <c r="C24" s="127">
        <v>-119960</v>
      </c>
      <c r="D24" s="127">
        <v>-610</v>
      </c>
      <c r="E24" s="127">
        <v>32807</v>
      </c>
      <c r="F24" s="129">
        <v>6890</v>
      </c>
      <c r="G24" s="112"/>
    </row>
    <row r="25" spans="1:7" ht="18" customHeight="1" x14ac:dyDescent="0.2">
      <c r="A25" s="113"/>
      <c r="B25" s="119" t="s">
        <v>77</v>
      </c>
      <c r="C25" s="120">
        <f>+C12+C17+C23+C24</f>
        <v>373308</v>
      </c>
      <c r="D25" s="120">
        <f>D12+D17+D23+D24</f>
        <v>-63339</v>
      </c>
      <c r="E25" s="120">
        <f>E12+E17+E23+E24</f>
        <v>-27078</v>
      </c>
      <c r="F25" s="131">
        <f>F12+F17+F23+F24</f>
        <v>68532</v>
      </c>
      <c r="G25" s="112"/>
    </row>
    <row r="26" spans="1:7" ht="18" customHeight="1" thickBot="1" x14ac:dyDescent="0.25">
      <c r="A26" s="113"/>
      <c r="B26" s="132"/>
      <c r="C26" s="114"/>
      <c r="D26" s="114"/>
      <c r="E26" s="114"/>
      <c r="F26" s="133"/>
      <c r="G26" s="112"/>
    </row>
    <row r="27" spans="1:7" ht="18" customHeight="1" x14ac:dyDescent="0.2">
      <c r="A27" s="113"/>
      <c r="B27" s="110"/>
      <c r="C27" s="110"/>
      <c r="D27" s="110"/>
      <c r="E27" s="110"/>
      <c r="F27" s="110"/>
      <c r="G27" s="112"/>
    </row>
    <row r="28" spans="1:7" ht="18" customHeight="1" x14ac:dyDescent="0.2">
      <c r="A28" s="113"/>
      <c r="B28" s="110"/>
      <c r="C28" s="110"/>
      <c r="D28" s="110"/>
      <c r="E28" s="110"/>
      <c r="F28" s="110"/>
      <c r="G28" s="112"/>
    </row>
    <row r="29" spans="1:7" ht="18" customHeight="1" thickBot="1" x14ac:dyDescent="0.25">
      <c r="A29" s="132"/>
      <c r="B29" s="114"/>
      <c r="C29" s="114"/>
      <c r="D29" s="114"/>
      <c r="E29" s="114"/>
      <c r="F29" s="114"/>
      <c r="G29" s="133"/>
    </row>
  </sheetData>
  <phoneticPr fontId="4"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D25" sqref="D25"/>
    </sheetView>
  </sheetViews>
  <sheetFormatPr defaultColWidth="11.42578125" defaultRowHeight="12.75" x14ac:dyDescent="0.2"/>
  <cols>
    <col min="1" max="1" width="3.7109375" style="115" customWidth="1"/>
    <col min="2" max="2" width="38.7109375" style="115" customWidth="1"/>
    <col min="3" max="6" width="13.7109375" style="115" customWidth="1"/>
    <col min="7" max="16384" width="11.42578125" style="115"/>
  </cols>
  <sheetData>
    <row r="1" spans="1:8" s="110" customFormat="1" ht="18" x14ac:dyDescent="0.25">
      <c r="B1" s="111"/>
      <c r="H1" s="112"/>
    </row>
    <row r="2" spans="1:8" ht="17.100000000000001" customHeight="1" thickBot="1" x14ac:dyDescent="0.25">
      <c r="A2" s="113"/>
      <c r="B2" s="110"/>
      <c r="C2" s="110"/>
      <c r="D2" s="110"/>
      <c r="E2" s="110"/>
      <c r="F2" s="110"/>
      <c r="G2" s="110"/>
      <c r="H2" s="112"/>
    </row>
    <row r="3" spans="1:8" ht="17.100000000000001" customHeight="1" thickBot="1" x14ac:dyDescent="0.25">
      <c r="A3" s="113"/>
      <c r="B3" s="116" t="s">
        <v>87</v>
      </c>
      <c r="C3" s="134">
        <v>41364</v>
      </c>
      <c r="D3" s="134">
        <v>41274</v>
      </c>
      <c r="E3" s="134">
        <v>41182</v>
      </c>
      <c r="F3" s="135">
        <v>41090</v>
      </c>
      <c r="G3" s="110"/>
      <c r="H3" s="112"/>
    </row>
    <row r="4" spans="1:8" ht="17.100000000000001" customHeight="1" x14ac:dyDescent="0.2">
      <c r="A4" s="113"/>
      <c r="B4" s="119" t="s">
        <v>14</v>
      </c>
      <c r="C4" s="110"/>
      <c r="D4" s="110"/>
      <c r="E4" s="110"/>
      <c r="F4" s="112"/>
      <c r="G4" s="110"/>
      <c r="H4" s="112"/>
    </row>
    <row r="5" spans="1:8" ht="17.100000000000001" customHeight="1" x14ac:dyDescent="0.2">
      <c r="A5" s="113"/>
      <c r="B5" s="113" t="s">
        <v>15</v>
      </c>
      <c r="C5" s="110"/>
      <c r="D5" s="110"/>
      <c r="E5" s="110"/>
      <c r="F5" s="112"/>
      <c r="G5" s="110"/>
      <c r="H5" s="112"/>
    </row>
    <row r="6" spans="1:8" ht="17.100000000000001" customHeight="1" x14ac:dyDescent="0.2">
      <c r="A6" s="113"/>
      <c r="B6" s="113" t="s">
        <v>122</v>
      </c>
      <c r="C6" s="136">
        <v>293000</v>
      </c>
      <c r="D6" s="136">
        <v>300000</v>
      </c>
      <c r="E6" s="136">
        <v>255000</v>
      </c>
      <c r="F6" s="124">
        <v>232000</v>
      </c>
      <c r="G6" s="110"/>
      <c r="H6" s="112"/>
    </row>
    <row r="7" spans="1:8" ht="17.100000000000001" customHeight="1" x14ac:dyDescent="0.2">
      <c r="A7" s="113"/>
      <c r="B7" s="113" t="s">
        <v>123</v>
      </c>
      <c r="C7" s="136">
        <v>401000</v>
      </c>
      <c r="D7" s="136">
        <v>362000</v>
      </c>
      <c r="E7" s="136">
        <v>385000</v>
      </c>
      <c r="F7" s="124">
        <v>460000</v>
      </c>
      <c r="G7" s="110"/>
      <c r="H7" s="112"/>
    </row>
    <row r="8" spans="1:8" ht="17.100000000000001" customHeight="1" x14ac:dyDescent="0.2">
      <c r="A8" s="113"/>
      <c r="B8" s="113" t="s">
        <v>124</v>
      </c>
      <c r="C8" s="136">
        <v>374000</v>
      </c>
      <c r="D8" s="136">
        <v>342000</v>
      </c>
      <c r="E8" s="136">
        <v>437000</v>
      </c>
      <c r="F8" s="124">
        <v>306000</v>
      </c>
      <c r="G8" s="110"/>
      <c r="H8" s="112"/>
    </row>
    <row r="9" spans="1:8" ht="17.100000000000001" customHeight="1" thickBot="1" x14ac:dyDescent="0.25">
      <c r="A9" s="113"/>
      <c r="B9" s="137" t="s">
        <v>125</v>
      </c>
      <c r="C9" s="138">
        <v>60000</v>
      </c>
      <c r="D9" s="138">
        <v>43000</v>
      </c>
      <c r="E9" s="138">
        <v>53000</v>
      </c>
      <c r="F9" s="139">
        <v>45000</v>
      </c>
      <c r="G9" s="110"/>
      <c r="H9" s="112"/>
    </row>
    <row r="10" spans="1:8" ht="17.100000000000001" customHeight="1" x14ac:dyDescent="0.2">
      <c r="A10" s="113"/>
      <c r="B10" s="119" t="s">
        <v>17</v>
      </c>
      <c r="C10" s="140">
        <v>1128000</v>
      </c>
      <c r="D10" s="140">
        <v>1047000</v>
      </c>
      <c r="E10" s="140">
        <v>1130000</v>
      </c>
      <c r="F10" s="121">
        <v>1043000</v>
      </c>
      <c r="G10" s="110"/>
      <c r="H10" s="112"/>
    </row>
    <row r="11" spans="1:8" ht="17.100000000000001" customHeight="1" x14ac:dyDescent="0.2">
      <c r="A11" s="113"/>
      <c r="B11" s="113" t="s">
        <v>126</v>
      </c>
      <c r="C11" s="136">
        <v>128000</v>
      </c>
      <c r="D11" s="136">
        <v>97000</v>
      </c>
      <c r="E11" s="136"/>
      <c r="F11" s="124">
        <v>200000</v>
      </c>
      <c r="G11" s="110"/>
      <c r="H11" s="112"/>
    </row>
    <row r="12" spans="1:8" ht="17.100000000000001" customHeight="1" x14ac:dyDescent="0.2">
      <c r="A12" s="113"/>
      <c r="B12" s="113" t="s">
        <v>89</v>
      </c>
      <c r="C12" s="136">
        <v>979000</v>
      </c>
      <c r="D12" s="136">
        <v>991000</v>
      </c>
      <c r="E12" s="136">
        <v>995000</v>
      </c>
      <c r="F12" s="124">
        <v>1052000</v>
      </c>
      <c r="G12" s="110"/>
      <c r="H12" s="112"/>
    </row>
    <row r="13" spans="1:8" ht="17.100000000000001" customHeight="1" x14ac:dyDescent="0.2">
      <c r="A13" s="113"/>
      <c r="B13" s="113" t="s">
        <v>18</v>
      </c>
      <c r="C13" s="136">
        <v>744000</v>
      </c>
      <c r="D13" s="136">
        <v>748000</v>
      </c>
      <c r="E13" s="136">
        <v>736000</v>
      </c>
      <c r="F13" s="124">
        <v>742000</v>
      </c>
      <c r="G13" s="110"/>
      <c r="H13" s="112"/>
    </row>
    <row r="14" spans="1:8" ht="17.100000000000001" customHeight="1" thickBot="1" x14ac:dyDescent="0.25">
      <c r="A14" s="113"/>
      <c r="B14" s="137" t="s">
        <v>43</v>
      </c>
      <c r="C14" s="138">
        <v>777000</v>
      </c>
      <c r="D14" s="138">
        <v>827000</v>
      </c>
      <c r="E14" s="138">
        <v>911000</v>
      </c>
      <c r="F14" s="139">
        <v>797000</v>
      </c>
      <c r="G14" s="110"/>
      <c r="H14" s="112"/>
    </row>
    <row r="15" spans="1:8" ht="17.100000000000001" customHeight="1" x14ac:dyDescent="0.2">
      <c r="A15" s="113"/>
      <c r="B15" s="119" t="s">
        <v>90</v>
      </c>
      <c r="C15" s="140">
        <v>3756000</v>
      </c>
      <c r="D15" s="140">
        <v>3710000</v>
      </c>
      <c r="E15" s="140">
        <v>3772000</v>
      </c>
      <c r="F15" s="121">
        <v>3834000</v>
      </c>
      <c r="G15" s="110"/>
      <c r="H15" s="112"/>
    </row>
    <row r="16" spans="1:8" ht="17.100000000000001" customHeight="1" x14ac:dyDescent="0.2">
      <c r="A16" s="113"/>
      <c r="B16" s="119" t="s">
        <v>91</v>
      </c>
      <c r="C16" s="136"/>
      <c r="D16" s="136"/>
      <c r="E16" s="136"/>
      <c r="F16" s="124"/>
      <c r="G16" s="110"/>
      <c r="H16" s="112"/>
    </row>
    <row r="17" spans="1:8" ht="17.100000000000001" customHeight="1" x14ac:dyDescent="0.2">
      <c r="A17" s="113"/>
      <c r="B17" s="113" t="s">
        <v>23</v>
      </c>
      <c r="C17" s="136"/>
      <c r="D17" s="136"/>
      <c r="E17" s="136"/>
      <c r="F17" s="124"/>
      <c r="G17" s="110"/>
      <c r="H17" s="112"/>
    </row>
    <row r="18" spans="1:8" ht="17.100000000000001" customHeight="1" x14ac:dyDescent="0.2">
      <c r="A18" s="113"/>
      <c r="B18" s="113" t="s">
        <v>127</v>
      </c>
      <c r="C18" s="136">
        <v>876000</v>
      </c>
      <c r="D18" s="136">
        <v>1467000</v>
      </c>
      <c r="E18" s="136">
        <v>922000</v>
      </c>
      <c r="F18" s="124">
        <v>980000</v>
      </c>
      <c r="G18" s="110"/>
      <c r="H18" s="112"/>
    </row>
    <row r="19" spans="1:8" ht="17.100000000000001" customHeight="1" x14ac:dyDescent="0.2">
      <c r="A19" s="113"/>
      <c r="B19" s="113" t="s">
        <v>128</v>
      </c>
      <c r="C19" s="136">
        <v>410000</v>
      </c>
      <c r="D19" s="136">
        <v>2000</v>
      </c>
      <c r="E19" s="136">
        <v>173000</v>
      </c>
      <c r="F19" s="124">
        <v>288000</v>
      </c>
      <c r="G19" s="110"/>
      <c r="H19" s="112"/>
    </row>
    <row r="20" spans="1:8" ht="17.100000000000001" customHeight="1" thickBot="1" x14ac:dyDescent="0.25">
      <c r="A20" s="113"/>
      <c r="B20" s="137" t="s">
        <v>129</v>
      </c>
      <c r="C20" s="138"/>
      <c r="D20" s="138"/>
      <c r="E20" s="138"/>
      <c r="F20" s="139"/>
      <c r="G20" s="110"/>
      <c r="H20" s="112"/>
    </row>
    <row r="21" spans="1:8" ht="17.100000000000001" customHeight="1" x14ac:dyDescent="0.2">
      <c r="A21" s="113"/>
      <c r="B21" s="119" t="s">
        <v>92</v>
      </c>
      <c r="C21" s="140">
        <v>1286000</v>
      </c>
      <c r="D21" s="140">
        <v>1469000</v>
      </c>
      <c r="E21" s="140">
        <v>1095000</v>
      </c>
      <c r="F21" s="121">
        <v>1268000</v>
      </c>
      <c r="G21" s="110"/>
      <c r="H21" s="112"/>
    </row>
    <row r="22" spans="1:8" ht="17.100000000000001" customHeight="1" x14ac:dyDescent="0.2">
      <c r="A22" s="113"/>
      <c r="B22" s="113" t="s">
        <v>20</v>
      </c>
      <c r="C22" s="136">
        <v>2381000</v>
      </c>
      <c r="D22" s="136">
        <v>2124000</v>
      </c>
      <c r="E22" s="136">
        <v>474000</v>
      </c>
      <c r="F22" s="124">
        <v>475000</v>
      </c>
      <c r="G22" s="110"/>
      <c r="H22" s="112"/>
    </row>
    <row r="23" spans="1:8" ht="17.100000000000001" customHeight="1" thickBot="1" x14ac:dyDescent="0.25">
      <c r="A23" s="113"/>
      <c r="B23" s="137" t="s">
        <v>93</v>
      </c>
      <c r="C23" s="138">
        <v>435000</v>
      </c>
      <c r="D23" s="138">
        <v>574000</v>
      </c>
      <c r="E23" s="138">
        <v>559000</v>
      </c>
      <c r="F23" s="139">
        <v>551000</v>
      </c>
      <c r="G23" s="110"/>
      <c r="H23" s="112"/>
    </row>
    <row r="24" spans="1:8" ht="17.100000000000001" customHeight="1" x14ac:dyDescent="0.2">
      <c r="A24" s="113"/>
      <c r="B24" s="119" t="s">
        <v>21</v>
      </c>
      <c r="C24" s="140">
        <v>4102000</v>
      </c>
      <c r="D24" s="140">
        <v>4167000</v>
      </c>
      <c r="E24" s="140">
        <v>2128000</v>
      </c>
      <c r="F24" s="121">
        <v>2294000</v>
      </c>
      <c r="G24" s="110"/>
      <c r="H24" s="112"/>
    </row>
    <row r="25" spans="1:8" ht="17.100000000000001" customHeight="1" x14ac:dyDescent="0.2">
      <c r="A25" s="113"/>
      <c r="B25" s="119" t="s">
        <v>94</v>
      </c>
      <c r="C25" s="140">
        <v>-346000</v>
      </c>
      <c r="D25" s="140">
        <v>-457000</v>
      </c>
      <c r="E25" s="140">
        <v>1644000</v>
      </c>
      <c r="F25" s="121">
        <v>1540000</v>
      </c>
      <c r="G25" s="110"/>
      <c r="H25" s="112"/>
    </row>
    <row r="26" spans="1:8" ht="17.100000000000001" customHeight="1" thickBot="1" x14ac:dyDescent="0.25">
      <c r="A26" s="113"/>
      <c r="B26" s="141" t="s">
        <v>130</v>
      </c>
      <c r="C26" s="142">
        <v>3756000</v>
      </c>
      <c r="D26" s="142">
        <v>3710000</v>
      </c>
      <c r="E26" s="142">
        <v>3772000</v>
      </c>
      <c r="F26" s="143">
        <v>3834000</v>
      </c>
      <c r="G26" s="110"/>
      <c r="H26" s="112"/>
    </row>
    <row r="27" spans="1:8" ht="17.100000000000001" customHeight="1" x14ac:dyDescent="0.2">
      <c r="A27" s="113"/>
      <c r="B27" s="110"/>
      <c r="C27" s="110"/>
      <c r="D27" s="110"/>
      <c r="E27" s="110"/>
      <c r="F27" s="110"/>
      <c r="G27" s="110"/>
      <c r="H27" s="112"/>
    </row>
    <row r="28" spans="1:8" ht="17.100000000000001" customHeight="1" x14ac:dyDescent="0.2">
      <c r="A28" s="113"/>
      <c r="B28" s="110"/>
      <c r="C28" s="110"/>
      <c r="D28" s="110"/>
      <c r="E28" s="110"/>
      <c r="F28" s="110"/>
      <c r="G28" s="110"/>
      <c r="H28" s="112"/>
    </row>
    <row r="29" spans="1:8" ht="17.100000000000001" customHeight="1" x14ac:dyDescent="0.2">
      <c r="A29" s="113"/>
      <c r="B29" s="110"/>
      <c r="C29" s="110"/>
      <c r="D29" s="110"/>
      <c r="E29" s="110"/>
      <c r="F29" s="110"/>
      <c r="G29" s="110"/>
      <c r="H29" s="112"/>
    </row>
    <row r="30" spans="1:8" ht="17.100000000000001" customHeight="1" thickBot="1" x14ac:dyDescent="0.25">
      <c r="A30" s="132"/>
      <c r="B30" s="114"/>
      <c r="C30" s="114"/>
      <c r="D30" s="114"/>
      <c r="E30" s="114"/>
      <c r="F30" s="114"/>
      <c r="G30" s="114"/>
      <c r="H30" s="133"/>
    </row>
  </sheetData>
  <phoneticPr fontId="4" type="noConversion"/>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workbookViewId="0"/>
  </sheetViews>
  <sheetFormatPr defaultRowHeight="12.75" x14ac:dyDescent="0.2"/>
  <sheetData>
    <row r="1" spans="1:17" x14ac:dyDescent="0.2">
      <c r="I1" s="373"/>
      <c r="J1" s="373"/>
    </row>
    <row r="2" spans="1:17" x14ac:dyDescent="0.2">
      <c r="A2" s="373"/>
      <c r="B2" s="373"/>
      <c r="C2" s="373"/>
      <c r="D2" s="373"/>
      <c r="E2" s="373"/>
      <c r="F2" s="373"/>
      <c r="G2" s="373"/>
      <c r="H2" s="375" t="s">
        <v>452</v>
      </c>
      <c r="I2" s="375"/>
      <c r="J2" s="375"/>
      <c r="K2" s="375"/>
      <c r="L2" s="375"/>
      <c r="M2" s="375"/>
      <c r="N2" s="375"/>
      <c r="O2" s="375"/>
      <c r="P2" s="373"/>
      <c r="Q2" s="373"/>
    </row>
    <row r="3" spans="1:17" x14ac:dyDescent="0.2">
      <c r="A3" s="373"/>
      <c r="B3" s="373"/>
      <c r="C3" s="373"/>
      <c r="D3" s="373"/>
      <c r="E3" s="373"/>
      <c r="F3" s="373"/>
      <c r="G3" s="373"/>
      <c r="P3" s="373"/>
      <c r="Q3" s="373"/>
    </row>
    <row r="4" spans="1:17" x14ac:dyDescent="0.2">
      <c r="A4" s="373"/>
      <c r="B4" s="373"/>
      <c r="C4" s="270"/>
      <c r="D4" s="270"/>
      <c r="E4" s="270"/>
      <c r="F4" s="373"/>
      <c r="G4" s="373"/>
      <c r="H4" s="374">
        <v>38442</v>
      </c>
      <c r="I4" s="374"/>
      <c r="J4" s="373"/>
      <c r="K4" s="373"/>
      <c r="L4" s="373"/>
      <c r="M4" s="373"/>
      <c r="N4" s="374">
        <v>38077</v>
      </c>
      <c r="O4" s="374"/>
      <c r="P4" s="373"/>
      <c r="Q4" s="373"/>
    </row>
    <row r="5" spans="1:17" ht="13.5" thickBot="1" x14ac:dyDescent="0.25">
      <c r="A5" s="373"/>
      <c r="B5" s="373"/>
      <c r="C5" s="373"/>
      <c r="D5" s="373"/>
      <c r="E5" s="373"/>
      <c r="F5" s="373"/>
      <c r="G5" s="373"/>
      <c r="H5" s="376"/>
      <c r="I5" s="376"/>
      <c r="J5" s="373"/>
      <c r="K5" s="373"/>
      <c r="L5" s="373"/>
      <c r="M5" s="373"/>
      <c r="N5" s="376"/>
      <c r="O5" s="376"/>
      <c r="P5" s="373"/>
      <c r="Q5" s="373"/>
    </row>
    <row r="6" spans="1:17" x14ac:dyDescent="0.2">
      <c r="A6" s="373"/>
      <c r="B6" s="373"/>
      <c r="C6" s="373"/>
      <c r="D6" s="373"/>
      <c r="E6" s="373"/>
      <c r="F6" s="373"/>
      <c r="G6" s="373"/>
      <c r="H6" s="377"/>
      <c r="I6" s="377"/>
      <c r="J6" s="373"/>
      <c r="K6" s="373"/>
      <c r="L6" s="373"/>
      <c r="M6" s="373"/>
      <c r="N6" s="377"/>
      <c r="O6" s="377"/>
      <c r="P6" s="373"/>
      <c r="Q6" s="373"/>
    </row>
    <row r="7" spans="1:17" x14ac:dyDescent="0.2">
      <c r="A7" s="378" t="s">
        <v>453</v>
      </c>
      <c r="B7" s="378"/>
      <c r="C7" s="378"/>
      <c r="D7" s="378"/>
      <c r="E7" s="378"/>
      <c r="F7" s="378"/>
      <c r="G7" s="378"/>
      <c r="H7" s="373"/>
      <c r="I7" s="373"/>
      <c r="J7" s="373"/>
      <c r="K7" s="373"/>
      <c r="L7" s="373"/>
      <c r="M7" s="373"/>
      <c r="N7" s="373"/>
      <c r="O7" s="373"/>
      <c r="P7" s="373"/>
      <c r="Q7" s="373"/>
    </row>
    <row r="8" spans="1:17" x14ac:dyDescent="0.2">
      <c r="A8" s="373"/>
      <c r="B8" s="373"/>
      <c r="C8" s="378" t="s">
        <v>454</v>
      </c>
      <c r="D8" s="378"/>
      <c r="E8" s="378"/>
      <c r="F8" s="378"/>
      <c r="G8" s="378"/>
      <c r="H8" s="379">
        <v>361</v>
      </c>
      <c r="I8" s="379"/>
      <c r="J8" s="373"/>
      <c r="K8" s="373"/>
      <c r="L8" s="373"/>
      <c r="M8" s="373"/>
      <c r="N8" s="379">
        <v>331</v>
      </c>
      <c r="O8" s="379"/>
      <c r="P8" s="373"/>
      <c r="Q8" s="373"/>
    </row>
    <row r="9" spans="1:17" x14ac:dyDescent="0.2">
      <c r="A9" s="373"/>
      <c r="B9" s="373"/>
      <c r="C9" s="378" t="s">
        <v>455</v>
      </c>
      <c r="D9" s="378"/>
      <c r="E9" s="378"/>
      <c r="F9" s="378"/>
      <c r="G9" s="378"/>
      <c r="H9" s="373"/>
      <c r="I9" s="373"/>
      <c r="J9" s="373"/>
      <c r="K9" s="373"/>
      <c r="L9" s="373"/>
      <c r="M9" s="373"/>
      <c r="N9" s="373"/>
      <c r="O9" s="373"/>
      <c r="P9" s="373"/>
      <c r="Q9" s="373"/>
    </row>
    <row r="10" spans="1:17" x14ac:dyDescent="0.2">
      <c r="A10" s="373"/>
      <c r="B10" s="373"/>
      <c r="C10" s="270"/>
      <c r="D10" s="378" t="s">
        <v>456</v>
      </c>
      <c r="E10" s="378"/>
      <c r="F10" s="378"/>
      <c r="G10" s="378"/>
      <c r="H10" s="373"/>
      <c r="I10" s="373"/>
      <c r="J10" s="373"/>
      <c r="K10" s="373"/>
      <c r="L10" s="373"/>
      <c r="M10" s="373"/>
      <c r="N10" s="373"/>
      <c r="O10" s="373"/>
      <c r="P10" s="373"/>
      <c r="Q10" s="373"/>
    </row>
    <row r="11" spans="1:17" x14ac:dyDescent="0.2">
      <c r="A11" s="373"/>
      <c r="B11" s="373"/>
      <c r="C11" s="270"/>
      <c r="D11" s="270"/>
      <c r="E11" s="378" t="s">
        <v>457</v>
      </c>
      <c r="F11" s="378"/>
      <c r="G11" s="378"/>
      <c r="H11" s="380" t="s">
        <v>458</v>
      </c>
      <c r="I11" s="380"/>
      <c r="J11" s="373"/>
      <c r="K11" s="373"/>
      <c r="L11" s="373"/>
      <c r="M11" s="373"/>
      <c r="N11" s="380" t="s">
        <v>459</v>
      </c>
      <c r="O11" s="380"/>
      <c r="P11" s="373"/>
      <c r="Q11" s="373"/>
    </row>
    <row r="12" spans="1:17" x14ac:dyDescent="0.2">
      <c r="A12" s="373"/>
      <c r="B12" s="373"/>
      <c r="C12" s="270"/>
      <c r="D12" s="270"/>
      <c r="E12" s="378" t="s">
        <v>460</v>
      </c>
      <c r="F12" s="378"/>
      <c r="G12" s="378"/>
      <c r="H12" s="380">
        <v>-32</v>
      </c>
      <c r="I12" s="380"/>
      <c r="J12" s="378"/>
      <c r="K12" s="378"/>
      <c r="L12" s="373"/>
      <c r="M12" s="373"/>
      <c r="N12" s="380">
        <v>9</v>
      </c>
      <c r="O12" s="380"/>
      <c r="P12" s="373"/>
      <c r="Q12" s="373"/>
    </row>
    <row r="13" spans="1:17" x14ac:dyDescent="0.2">
      <c r="A13" s="373"/>
      <c r="B13" s="373"/>
      <c r="C13" s="270"/>
      <c r="D13" s="270"/>
      <c r="E13" s="378" t="s">
        <v>461</v>
      </c>
      <c r="F13" s="378"/>
      <c r="G13" s="378"/>
      <c r="H13" s="380" t="s">
        <v>462</v>
      </c>
      <c r="I13" s="380"/>
      <c r="J13" s="373"/>
      <c r="K13" s="373"/>
      <c r="L13" s="373"/>
      <c r="M13" s="373"/>
      <c r="N13" s="380" t="s">
        <v>463</v>
      </c>
      <c r="O13" s="380"/>
      <c r="P13" s="373"/>
      <c r="Q13" s="373"/>
    </row>
    <row r="14" spans="1:17" x14ac:dyDescent="0.2">
      <c r="A14" s="373"/>
      <c r="B14" s="373"/>
      <c r="C14" s="270"/>
      <c r="D14" s="270"/>
      <c r="E14" s="378" t="s">
        <v>464</v>
      </c>
      <c r="F14" s="378"/>
      <c r="G14" s="378"/>
      <c r="H14" s="380">
        <v>-20</v>
      </c>
      <c r="I14" s="380"/>
      <c r="J14" s="378"/>
      <c r="K14" s="378"/>
      <c r="L14" s="373"/>
      <c r="M14" s="373"/>
      <c r="N14" s="380" t="s">
        <v>463</v>
      </c>
      <c r="O14" s="380"/>
      <c r="P14" s="373"/>
      <c r="Q14" s="373"/>
    </row>
    <row r="15" spans="1:17" x14ac:dyDescent="0.2">
      <c r="A15" s="373"/>
      <c r="B15" s="373"/>
      <c r="C15" s="270"/>
      <c r="D15" s="270"/>
      <c r="E15" s="378" t="s">
        <v>465</v>
      </c>
      <c r="F15" s="378"/>
      <c r="G15" s="378"/>
      <c r="H15" s="380">
        <v>9</v>
      </c>
      <c r="I15" s="380"/>
      <c r="J15" s="373"/>
      <c r="K15" s="373"/>
      <c r="L15" s="373"/>
      <c r="M15" s="373"/>
      <c r="N15" s="380">
        <v>5</v>
      </c>
      <c r="O15" s="380"/>
      <c r="P15" s="373"/>
      <c r="Q15" s="373"/>
    </row>
    <row r="16" spans="1:17" x14ac:dyDescent="0.2">
      <c r="A16" s="373"/>
      <c r="B16" s="373"/>
      <c r="C16" s="270"/>
      <c r="D16" s="270"/>
      <c r="E16" s="378" t="s">
        <v>466</v>
      </c>
      <c r="F16" s="378"/>
      <c r="G16" s="378"/>
      <c r="H16" s="380" t="s">
        <v>462</v>
      </c>
      <c r="I16" s="380"/>
      <c r="J16" s="373"/>
      <c r="K16" s="373"/>
      <c r="L16" s="373"/>
      <c r="M16" s="373"/>
      <c r="N16" s="380">
        <v>18</v>
      </c>
      <c r="O16" s="380"/>
      <c r="P16" s="373"/>
      <c r="Q16" s="373"/>
    </row>
    <row r="17" spans="1:17" x14ac:dyDescent="0.2">
      <c r="A17" s="373"/>
      <c r="B17" s="373"/>
      <c r="C17" s="270"/>
      <c r="D17" s="270"/>
      <c r="E17" s="378" t="s">
        <v>467</v>
      </c>
      <c r="F17" s="378"/>
      <c r="G17" s="378"/>
      <c r="H17" s="373"/>
      <c r="I17" s="373"/>
      <c r="J17" s="373"/>
      <c r="K17" s="373"/>
      <c r="L17" s="373"/>
      <c r="M17" s="373"/>
      <c r="N17" s="373"/>
      <c r="O17" s="373"/>
      <c r="P17" s="373"/>
      <c r="Q17" s="373"/>
    </row>
    <row r="18" spans="1:17" x14ac:dyDescent="0.2">
      <c r="A18" s="373"/>
      <c r="B18" s="373"/>
      <c r="C18" s="270"/>
      <c r="D18" s="270"/>
      <c r="E18" s="270"/>
      <c r="F18" s="378" t="s">
        <v>468</v>
      </c>
      <c r="G18" s="378"/>
      <c r="H18" s="380">
        <v>38</v>
      </c>
      <c r="I18" s="380"/>
      <c r="J18" s="373"/>
      <c r="K18" s="373"/>
      <c r="L18" s="373"/>
      <c r="M18" s="373"/>
      <c r="N18" s="380">
        <v>8</v>
      </c>
      <c r="O18" s="380"/>
      <c r="P18" s="373"/>
      <c r="Q18" s="373"/>
    </row>
    <row r="19" spans="1:17" x14ac:dyDescent="0.2">
      <c r="A19" s="373"/>
      <c r="B19" s="373"/>
      <c r="C19" s="270"/>
      <c r="D19" s="270"/>
      <c r="E19" s="270"/>
      <c r="F19" s="378" t="s">
        <v>469</v>
      </c>
      <c r="G19" s="378"/>
      <c r="H19" s="380">
        <v>-69</v>
      </c>
      <c r="I19" s="380"/>
      <c r="J19" s="378"/>
      <c r="K19" s="378"/>
      <c r="L19" s="373"/>
      <c r="M19" s="373"/>
      <c r="N19" s="380">
        <v>-74</v>
      </c>
      <c r="O19" s="380"/>
      <c r="P19" s="378"/>
      <c r="Q19" s="378"/>
    </row>
    <row r="20" spans="1:17" x14ac:dyDescent="0.2">
      <c r="A20" s="373"/>
      <c r="B20" s="373"/>
      <c r="C20" s="270"/>
      <c r="D20" s="270"/>
      <c r="E20" s="270"/>
      <c r="F20" s="378" t="s">
        <v>470</v>
      </c>
      <c r="G20" s="378"/>
      <c r="H20" s="380">
        <v>3</v>
      </c>
      <c r="I20" s="380"/>
      <c r="J20" s="373"/>
      <c r="K20" s="373"/>
      <c r="L20" s="373"/>
      <c r="M20" s="373"/>
      <c r="N20" s="380">
        <v>7</v>
      </c>
      <c r="O20" s="380"/>
      <c r="P20" s="373"/>
      <c r="Q20" s="373"/>
    </row>
    <row r="21" spans="1:17" x14ac:dyDescent="0.2">
      <c r="A21" s="373"/>
      <c r="B21" s="373"/>
      <c r="C21" s="270"/>
      <c r="D21" s="270"/>
      <c r="E21" s="270"/>
      <c r="F21" s="378" t="s">
        <v>471</v>
      </c>
      <c r="G21" s="378"/>
      <c r="H21" s="380">
        <v>3</v>
      </c>
      <c r="I21" s="380"/>
      <c r="J21" s="373"/>
      <c r="K21" s="373"/>
      <c r="L21" s="373"/>
      <c r="M21" s="373"/>
      <c r="N21" s="380">
        <v>36</v>
      </c>
      <c r="O21" s="380"/>
      <c r="P21" s="373"/>
      <c r="Q21" s="373"/>
    </row>
    <row r="22" spans="1:17" x14ac:dyDescent="0.2">
      <c r="A22" s="373"/>
      <c r="B22" s="373"/>
      <c r="C22" s="270"/>
      <c r="D22" s="270"/>
      <c r="E22" s="270"/>
      <c r="F22" s="378" t="s">
        <v>472</v>
      </c>
      <c r="G22" s="378"/>
      <c r="H22" s="380">
        <v>-87</v>
      </c>
      <c r="I22" s="380"/>
      <c r="J22" s="378"/>
      <c r="K22" s="378"/>
      <c r="L22" s="373"/>
      <c r="M22" s="373"/>
      <c r="N22" s="380">
        <v>44</v>
      </c>
      <c r="O22" s="380"/>
      <c r="P22" s="373"/>
      <c r="Q22" s="373"/>
    </row>
    <row r="23" spans="1:17" x14ac:dyDescent="0.2">
      <c r="A23" s="373"/>
      <c r="B23" s="373"/>
      <c r="C23" s="270"/>
      <c r="D23" s="270"/>
      <c r="E23" s="270"/>
      <c r="F23" s="378" t="s">
        <v>473</v>
      </c>
      <c r="G23" s="378"/>
      <c r="H23" s="380" t="s">
        <v>463</v>
      </c>
      <c r="I23" s="380"/>
      <c r="J23" s="373"/>
      <c r="K23" s="373"/>
      <c r="L23" s="373"/>
      <c r="M23" s="373"/>
      <c r="N23" s="380">
        <v>-38</v>
      </c>
      <c r="O23" s="380"/>
      <c r="P23" s="378"/>
      <c r="Q23" s="378"/>
    </row>
    <row r="24" spans="1:17" ht="13.5" thickBot="1" x14ac:dyDescent="0.25">
      <c r="A24" s="373"/>
      <c r="B24" s="373"/>
      <c r="C24" s="373"/>
      <c r="D24" s="373"/>
      <c r="E24" s="373"/>
      <c r="F24" s="373"/>
      <c r="G24" s="373"/>
      <c r="H24" s="376"/>
      <c r="I24" s="376"/>
      <c r="J24" s="373"/>
      <c r="K24" s="373"/>
      <c r="L24" s="373"/>
      <c r="M24" s="373"/>
      <c r="N24" s="376"/>
      <c r="O24" s="376"/>
      <c r="P24" s="373"/>
      <c r="Q24" s="373"/>
    </row>
    <row r="25" spans="1:17" x14ac:dyDescent="0.2">
      <c r="A25" s="373"/>
      <c r="B25" s="373"/>
      <c r="C25" s="373"/>
      <c r="D25" s="373"/>
      <c r="E25" s="373"/>
      <c r="F25" s="373"/>
      <c r="G25" s="373"/>
      <c r="H25" s="377"/>
      <c r="I25" s="377"/>
      <c r="J25" s="373"/>
      <c r="K25" s="373"/>
      <c r="L25" s="373"/>
      <c r="M25" s="373"/>
      <c r="N25" s="377"/>
      <c r="O25" s="377"/>
      <c r="P25" s="373"/>
      <c r="Q25" s="373"/>
    </row>
    <row r="26" spans="1:17" x14ac:dyDescent="0.2">
      <c r="A26" s="373"/>
      <c r="B26" s="373"/>
      <c r="C26" s="270"/>
      <c r="D26" s="270"/>
      <c r="E26" s="270"/>
      <c r="F26" s="378" t="s">
        <v>474</v>
      </c>
      <c r="G26" s="378"/>
      <c r="H26" s="380" t="s">
        <v>475</v>
      </c>
      <c r="I26" s="380"/>
      <c r="J26" s="373"/>
      <c r="K26" s="373"/>
      <c r="L26" s="373"/>
      <c r="M26" s="373"/>
      <c r="N26" s="380">
        <v>487</v>
      </c>
      <c r="O26" s="380"/>
      <c r="P26" s="373"/>
      <c r="Q26" s="373"/>
    </row>
    <row r="27" spans="1:17" x14ac:dyDescent="0.2">
      <c r="A27" s="373"/>
      <c r="B27" s="373"/>
      <c r="C27" s="270"/>
      <c r="D27" s="270"/>
      <c r="E27" s="270"/>
      <c r="F27" s="378" t="s">
        <v>476</v>
      </c>
      <c r="G27" s="378"/>
      <c r="H27" s="380" t="s">
        <v>477</v>
      </c>
      <c r="I27" s="380"/>
      <c r="J27" s="373"/>
      <c r="K27" s="373"/>
      <c r="L27" s="373"/>
      <c r="M27" s="373"/>
      <c r="N27" s="380">
        <v>44</v>
      </c>
      <c r="O27" s="380"/>
      <c r="P27" s="373"/>
      <c r="Q27" s="373"/>
    </row>
    <row r="28" spans="1:17" ht="13.5" thickBot="1" x14ac:dyDescent="0.25">
      <c r="A28" s="373"/>
      <c r="B28" s="373"/>
      <c r="C28" s="373"/>
      <c r="D28" s="373"/>
      <c r="E28" s="373"/>
      <c r="F28" s="373"/>
      <c r="G28" s="373"/>
      <c r="H28" s="376"/>
      <c r="I28" s="376"/>
      <c r="J28" s="373"/>
      <c r="K28" s="373"/>
      <c r="L28" s="373"/>
      <c r="M28" s="373"/>
      <c r="N28" s="376"/>
      <c r="O28" s="376"/>
      <c r="P28" s="373"/>
      <c r="Q28" s="373"/>
    </row>
    <row r="29" spans="1:17" x14ac:dyDescent="0.2">
      <c r="A29" s="373"/>
      <c r="B29" s="373"/>
      <c r="C29" s="373"/>
      <c r="D29" s="373"/>
      <c r="E29" s="373"/>
      <c r="F29" s="373"/>
      <c r="G29" s="373"/>
      <c r="H29" s="377"/>
      <c r="I29" s="377"/>
      <c r="J29" s="373"/>
      <c r="K29" s="373"/>
      <c r="L29" s="373"/>
      <c r="M29" s="373"/>
      <c r="N29" s="377"/>
      <c r="O29" s="377"/>
      <c r="P29" s="373"/>
      <c r="Q29" s="373"/>
    </row>
    <row r="30" spans="1:17" x14ac:dyDescent="0.2">
      <c r="A30" s="373"/>
      <c r="B30" s="373"/>
      <c r="C30" s="270"/>
      <c r="D30" s="270"/>
      <c r="E30" s="270"/>
      <c r="F30" s="378" t="s">
        <v>478</v>
      </c>
      <c r="G30" s="378"/>
      <c r="H30" s="380">
        <v>463</v>
      </c>
      <c r="I30" s="380"/>
      <c r="J30" s="373"/>
      <c r="K30" s="373"/>
      <c r="L30" s="373"/>
      <c r="M30" s="373"/>
      <c r="N30" s="380">
        <v>531</v>
      </c>
      <c r="O30" s="380"/>
      <c r="P30" s="373"/>
      <c r="Q30" s="373"/>
    </row>
    <row r="31" spans="1:17" ht="13.5" thickBot="1" x14ac:dyDescent="0.25">
      <c r="A31" s="373"/>
      <c r="B31" s="373"/>
      <c r="C31" s="373"/>
      <c r="D31" s="373"/>
      <c r="E31" s="373"/>
      <c r="F31" s="373"/>
      <c r="G31" s="373"/>
      <c r="H31" s="376"/>
      <c r="I31" s="376"/>
      <c r="J31" s="373"/>
      <c r="K31" s="373"/>
      <c r="L31" s="373"/>
      <c r="M31" s="373"/>
      <c r="N31" s="376"/>
      <c r="O31" s="376"/>
      <c r="P31" s="373"/>
      <c r="Q31" s="373"/>
    </row>
    <row r="32" spans="1:17" x14ac:dyDescent="0.2">
      <c r="A32" s="373"/>
      <c r="B32" s="373"/>
      <c r="C32" s="373"/>
      <c r="D32" s="373"/>
      <c r="E32" s="373"/>
      <c r="F32" s="373"/>
      <c r="G32" s="373"/>
      <c r="H32" s="377"/>
      <c r="I32" s="377"/>
      <c r="J32" s="373"/>
      <c r="K32" s="373"/>
      <c r="L32" s="373"/>
      <c r="M32" s="373"/>
      <c r="N32" s="377"/>
      <c r="O32" s="377"/>
      <c r="P32" s="373"/>
      <c r="Q32" s="373"/>
    </row>
    <row r="33" spans="1:17" x14ac:dyDescent="0.2">
      <c r="A33" s="378" t="s">
        <v>479</v>
      </c>
      <c r="B33" s="378"/>
      <c r="C33" s="378"/>
      <c r="D33" s="378"/>
      <c r="E33" s="378"/>
      <c r="F33" s="378"/>
      <c r="G33" s="378"/>
      <c r="H33" s="373"/>
      <c r="I33" s="373"/>
      <c r="J33" s="373"/>
      <c r="K33" s="373"/>
      <c r="L33" s="373"/>
      <c r="M33" s="373"/>
      <c r="N33" s="373"/>
      <c r="O33" s="373"/>
      <c r="P33" s="373"/>
      <c r="Q33" s="373"/>
    </row>
    <row r="34" spans="1:17" x14ac:dyDescent="0.2">
      <c r="A34" s="373"/>
      <c r="B34" s="373"/>
      <c r="C34" s="378" t="s">
        <v>480</v>
      </c>
      <c r="D34" s="378"/>
      <c r="E34" s="378"/>
      <c r="F34" s="378"/>
      <c r="G34" s="378"/>
      <c r="H34" s="380">
        <v>-89</v>
      </c>
      <c r="I34" s="380"/>
      <c r="J34" s="378"/>
      <c r="K34" s="378"/>
      <c r="L34" s="373"/>
      <c r="M34" s="373"/>
      <c r="N34" s="380">
        <v>-117</v>
      </c>
      <c r="O34" s="380"/>
      <c r="P34" s="378"/>
      <c r="Q34" s="378"/>
    </row>
    <row r="35" spans="1:17" x14ac:dyDescent="0.2">
      <c r="A35" s="373"/>
      <c r="B35" s="373"/>
      <c r="C35" s="378" t="s">
        <v>481</v>
      </c>
      <c r="D35" s="378"/>
      <c r="E35" s="378"/>
      <c r="F35" s="378"/>
      <c r="G35" s="378"/>
      <c r="H35" s="380" t="s">
        <v>482</v>
      </c>
      <c r="I35" s="380"/>
      <c r="J35" s="373"/>
      <c r="K35" s="373"/>
      <c r="L35" s="373"/>
      <c r="M35" s="373"/>
      <c r="N35" s="380">
        <v>-13</v>
      </c>
      <c r="O35" s="380"/>
      <c r="P35" s="378"/>
      <c r="Q35" s="378"/>
    </row>
    <row r="36" spans="1:17" x14ac:dyDescent="0.2">
      <c r="A36" s="373"/>
      <c r="B36" s="373"/>
      <c r="C36" s="378" t="s">
        <v>483</v>
      </c>
      <c r="D36" s="378"/>
      <c r="E36" s="378"/>
      <c r="F36" s="378"/>
      <c r="G36" s="378"/>
      <c r="H36" s="380">
        <v>-9</v>
      </c>
      <c r="I36" s="380"/>
      <c r="J36" s="378"/>
      <c r="K36" s="378"/>
      <c r="L36" s="373"/>
      <c r="M36" s="373"/>
      <c r="N36" s="380">
        <v>-9</v>
      </c>
      <c r="O36" s="380"/>
      <c r="P36" s="378"/>
      <c r="Q36" s="378"/>
    </row>
    <row r="37" spans="1:17" x14ac:dyDescent="0.2">
      <c r="A37" s="373"/>
      <c r="B37" s="373"/>
      <c r="C37" s="378" t="s">
        <v>466</v>
      </c>
      <c r="D37" s="378"/>
      <c r="E37" s="378"/>
      <c r="F37" s="378"/>
      <c r="G37" s="378"/>
      <c r="H37" s="380">
        <v>4</v>
      </c>
      <c r="I37" s="380"/>
      <c r="J37" s="373"/>
      <c r="K37" s="373"/>
      <c r="L37" s="373"/>
      <c r="M37" s="373"/>
      <c r="N37" s="380">
        <v>5</v>
      </c>
      <c r="O37" s="380"/>
      <c r="P37" s="373"/>
      <c r="Q37" s="373"/>
    </row>
    <row r="38" spans="1:17" ht="13.5" thickBot="1" x14ac:dyDescent="0.25">
      <c r="A38" s="373"/>
      <c r="B38" s="373"/>
      <c r="C38" s="373"/>
      <c r="D38" s="373"/>
      <c r="E38" s="373"/>
      <c r="F38" s="373"/>
      <c r="G38" s="373"/>
      <c r="H38" s="376"/>
      <c r="I38" s="376"/>
      <c r="J38" s="373"/>
      <c r="K38" s="373"/>
      <c r="L38" s="373"/>
      <c r="M38" s="373"/>
      <c r="N38" s="376"/>
      <c r="O38" s="376"/>
      <c r="P38" s="373"/>
      <c r="Q38" s="373"/>
    </row>
    <row r="39" spans="1:17" x14ac:dyDescent="0.2">
      <c r="A39" s="373"/>
      <c r="B39" s="373"/>
      <c r="C39" s="373"/>
      <c r="D39" s="373"/>
      <c r="E39" s="373"/>
      <c r="F39" s="373"/>
      <c r="G39" s="373"/>
      <c r="H39" s="377"/>
      <c r="I39" s="377"/>
      <c r="J39" s="373"/>
      <c r="K39" s="373"/>
      <c r="L39" s="373"/>
      <c r="M39" s="373"/>
      <c r="N39" s="377"/>
      <c r="O39" s="377"/>
      <c r="P39" s="373"/>
      <c r="Q39" s="373"/>
    </row>
    <row r="40" spans="1:17" x14ac:dyDescent="0.2">
      <c r="A40" s="373"/>
      <c r="B40" s="373"/>
      <c r="C40" s="270"/>
      <c r="D40" s="270"/>
      <c r="E40" s="270"/>
      <c r="F40" s="378" t="s">
        <v>484</v>
      </c>
      <c r="G40" s="378"/>
      <c r="H40" s="380">
        <v>-94</v>
      </c>
      <c r="I40" s="380"/>
      <c r="J40" s="378"/>
      <c r="K40" s="378"/>
      <c r="L40" s="373"/>
      <c r="M40" s="373"/>
      <c r="N40" s="380">
        <v>-134</v>
      </c>
      <c r="O40" s="380"/>
      <c r="P40" s="378"/>
      <c r="Q40" s="378"/>
    </row>
    <row r="41" spans="1:17" x14ac:dyDescent="0.2">
      <c r="A41" s="373"/>
      <c r="B41" s="373"/>
      <c r="C41" s="270"/>
      <c r="D41" s="270"/>
      <c r="E41" s="270"/>
      <c r="F41" s="378" t="s">
        <v>485</v>
      </c>
      <c r="G41" s="378"/>
      <c r="H41" s="380" t="s">
        <v>463</v>
      </c>
      <c r="I41" s="380"/>
      <c r="J41" s="373"/>
      <c r="K41" s="373"/>
      <c r="L41" s="373"/>
      <c r="M41" s="373"/>
      <c r="N41" s="380">
        <v>-2</v>
      </c>
      <c r="O41" s="380"/>
      <c r="P41" s="378"/>
      <c r="Q41" s="378"/>
    </row>
    <row r="42" spans="1:17" ht="13.5" thickBot="1" x14ac:dyDescent="0.25">
      <c r="A42" s="373"/>
      <c r="B42" s="373"/>
      <c r="C42" s="373"/>
      <c r="D42" s="373"/>
      <c r="E42" s="373"/>
      <c r="F42" s="373"/>
      <c r="G42" s="373"/>
      <c r="H42" s="376"/>
      <c r="I42" s="376"/>
      <c r="J42" s="373"/>
      <c r="K42" s="373"/>
      <c r="L42" s="373"/>
      <c r="M42" s="373"/>
      <c r="N42" s="376"/>
      <c r="O42" s="376"/>
      <c r="P42" s="373"/>
      <c r="Q42" s="373"/>
    </row>
    <row r="43" spans="1:17" x14ac:dyDescent="0.2">
      <c r="A43" s="373"/>
      <c r="B43" s="373"/>
      <c r="C43" s="373"/>
      <c r="D43" s="373"/>
      <c r="E43" s="373"/>
      <c r="F43" s="373"/>
      <c r="G43" s="373"/>
      <c r="H43" s="377"/>
      <c r="I43" s="377"/>
      <c r="J43" s="373"/>
      <c r="K43" s="373"/>
      <c r="L43" s="373"/>
      <c r="M43" s="373"/>
      <c r="N43" s="377"/>
      <c r="O43" s="377"/>
      <c r="P43" s="373"/>
      <c r="Q43" s="373"/>
    </row>
    <row r="44" spans="1:17" x14ac:dyDescent="0.2">
      <c r="A44" s="373"/>
      <c r="B44" s="373"/>
      <c r="C44" s="270"/>
      <c r="D44" s="270"/>
      <c r="E44" s="270"/>
      <c r="F44" s="378" t="s">
        <v>486</v>
      </c>
      <c r="G44" s="378"/>
      <c r="H44" s="380">
        <v>-94</v>
      </c>
      <c r="I44" s="380"/>
      <c r="J44" s="378"/>
      <c r="K44" s="378"/>
      <c r="L44" s="373"/>
      <c r="M44" s="373"/>
      <c r="N44" s="380">
        <v>-136</v>
      </c>
      <c r="O44" s="380"/>
      <c r="P44" s="378"/>
      <c r="Q44" s="378"/>
    </row>
    <row r="45" spans="1:17" ht="13.5" thickBot="1" x14ac:dyDescent="0.25">
      <c r="A45" s="373"/>
      <c r="B45" s="373"/>
      <c r="C45" s="373"/>
      <c r="D45" s="373"/>
      <c r="E45" s="373"/>
      <c r="F45" s="373"/>
      <c r="G45" s="373"/>
      <c r="H45" s="376"/>
      <c r="I45" s="376"/>
      <c r="J45" s="373"/>
      <c r="K45" s="373"/>
      <c r="L45" s="373"/>
      <c r="M45" s="373"/>
      <c r="N45" s="376"/>
      <c r="O45" s="376"/>
      <c r="P45" s="373"/>
      <c r="Q45" s="373"/>
    </row>
    <row r="46" spans="1:17" x14ac:dyDescent="0.2">
      <c r="A46" s="373"/>
      <c r="B46" s="373"/>
      <c r="C46" s="373"/>
      <c r="D46" s="373"/>
      <c r="E46" s="373"/>
      <c r="F46" s="373"/>
      <c r="G46" s="373"/>
      <c r="H46" s="377"/>
      <c r="I46" s="377"/>
      <c r="J46" s="373"/>
      <c r="K46" s="373"/>
      <c r="L46" s="373"/>
      <c r="M46" s="373"/>
      <c r="N46" s="377"/>
      <c r="O46" s="377"/>
      <c r="P46" s="373"/>
      <c r="Q46" s="373"/>
    </row>
    <row r="47" spans="1:17" x14ac:dyDescent="0.2">
      <c r="A47" s="378" t="s">
        <v>487</v>
      </c>
      <c r="B47" s="378"/>
      <c r="C47" s="378"/>
      <c r="D47" s="378"/>
      <c r="E47" s="378"/>
      <c r="F47" s="378"/>
      <c r="G47" s="378"/>
      <c r="H47" s="373"/>
      <c r="I47" s="373"/>
      <c r="J47" s="373"/>
      <c r="K47" s="373"/>
      <c r="L47" s="373"/>
      <c r="M47" s="373"/>
      <c r="N47" s="373"/>
      <c r="O47" s="373"/>
      <c r="P47" s="373"/>
      <c r="Q47" s="373"/>
    </row>
    <row r="48" spans="1:17" x14ac:dyDescent="0.2">
      <c r="A48" s="373"/>
      <c r="B48" s="373"/>
      <c r="C48" s="378" t="s">
        <v>488</v>
      </c>
      <c r="D48" s="378"/>
      <c r="E48" s="378"/>
      <c r="F48" s="378"/>
      <c r="G48" s="378"/>
      <c r="H48" s="380" t="s">
        <v>489</v>
      </c>
      <c r="I48" s="380"/>
      <c r="J48" s="373"/>
      <c r="K48" s="373"/>
      <c r="L48" s="373"/>
      <c r="M48" s="373"/>
      <c r="N48" s="380">
        <v>128</v>
      </c>
      <c r="O48" s="380"/>
      <c r="P48" s="373"/>
      <c r="Q48" s="373"/>
    </row>
    <row r="49" spans="1:17" x14ac:dyDescent="0.2">
      <c r="A49" s="373"/>
      <c r="B49" s="373"/>
      <c r="C49" s="378" t="s">
        <v>490</v>
      </c>
      <c r="D49" s="378"/>
      <c r="E49" s="378"/>
      <c r="F49" s="378"/>
      <c r="G49" s="378"/>
      <c r="H49" s="380" t="s">
        <v>491</v>
      </c>
      <c r="I49" s="380"/>
      <c r="J49" s="373"/>
      <c r="K49" s="373"/>
      <c r="L49" s="373"/>
      <c r="M49" s="373"/>
      <c r="N49" s="380">
        <v>8</v>
      </c>
      <c r="O49" s="380"/>
      <c r="P49" s="373"/>
      <c r="Q49" s="373"/>
    </row>
    <row r="50" spans="1:17" x14ac:dyDescent="0.2">
      <c r="A50" s="373"/>
      <c r="B50" s="373"/>
      <c r="C50" s="378" t="s">
        <v>492</v>
      </c>
      <c r="D50" s="378"/>
      <c r="E50" s="378"/>
      <c r="F50" s="378"/>
      <c r="G50" s="378"/>
      <c r="H50" s="380" t="s">
        <v>463</v>
      </c>
      <c r="I50" s="380"/>
      <c r="J50" s="373"/>
      <c r="K50" s="373"/>
      <c r="L50" s="373"/>
      <c r="M50" s="373"/>
      <c r="N50" s="380">
        <v>-214</v>
      </c>
      <c r="O50" s="380"/>
      <c r="P50" s="378"/>
      <c r="Q50" s="378"/>
    </row>
    <row r="51" spans="1:17" x14ac:dyDescent="0.2">
      <c r="A51" s="270"/>
      <c r="B51" s="378" t="s">
        <v>493</v>
      </c>
      <c r="C51" s="378"/>
      <c r="D51" s="378"/>
      <c r="E51" s="378"/>
      <c r="F51" s="378"/>
      <c r="G51" s="380">
        <v>133</v>
      </c>
      <c r="H51" s="380"/>
      <c r="I51" s="373"/>
      <c r="J51" s="373"/>
      <c r="K51" s="373"/>
      <c r="L51" s="373"/>
      <c r="M51" s="380" t="s">
        <v>463</v>
      </c>
      <c r="N51" s="380"/>
      <c r="O51" s="373"/>
      <c r="P51" s="373"/>
      <c r="Q51" s="271"/>
    </row>
    <row r="52" spans="1:17" x14ac:dyDescent="0.2">
      <c r="A52" s="270"/>
      <c r="B52" s="378" t="s">
        <v>494</v>
      </c>
      <c r="C52" s="378"/>
      <c r="D52" s="378"/>
      <c r="E52" s="378"/>
      <c r="F52" s="378"/>
      <c r="G52" s="381">
        <v>-2119</v>
      </c>
      <c r="H52" s="380"/>
      <c r="I52" s="378"/>
      <c r="J52" s="378"/>
      <c r="K52" s="373"/>
      <c r="L52" s="373"/>
      <c r="M52" s="380">
        <v>-65</v>
      </c>
      <c r="N52" s="380"/>
      <c r="O52" s="378"/>
      <c r="P52" s="378"/>
      <c r="Q52" s="271"/>
    </row>
    <row r="53" spans="1:17" x14ac:dyDescent="0.2">
      <c r="A53" s="270"/>
      <c r="B53" s="378" t="s">
        <v>495</v>
      </c>
      <c r="C53" s="378"/>
      <c r="D53" s="378"/>
      <c r="E53" s="378"/>
      <c r="F53" s="378"/>
      <c r="G53" s="380" t="s">
        <v>463</v>
      </c>
      <c r="H53" s="380"/>
      <c r="I53" s="373"/>
      <c r="J53" s="373"/>
      <c r="K53" s="373"/>
      <c r="L53" s="373"/>
      <c r="M53" s="380">
        <v>-155</v>
      </c>
      <c r="N53" s="380"/>
      <c r="O53" s="378"/>
      <c r="P53" s="378"/>
      <c r="Q53" s="271"/>
    </row>
    <row r="54" spans="1:17" x14ac:dyDescent="0.2">
      <c r="A54" s="373"/>
      <c r="B54" s="373"/>
      <c r="C54" s="378" t="s">
        <v>496</v>
      </c>
      <c r="D54" s="378"/>
      <c r="E54" s="378"/>
      <c r="F54" s="378"/>
      <c r="G54" s="378"/>
      <c r="H54" s="380">
        <v>-158</v>
      </c>
      <c r="I54" s="380"/>
      <c r="J54" s="378"/>
      <c r="K54" s="378"/>
      <c r="L54" s="373"/>
      <c r="M54" s="373"/>
      <c r="N54" s="380">
        <v>-172</v>
      </c>
      <c r="O54" s="380"/>
      <c r="P54" s="378"/>
      <c r="Q54" s="378"/>
    </row>
    <row r="55" spans="1:17" x14ac:dyDescent="0.2">
      <c r="A55" s="373"/>
      <c r="B55" s="373"/>
      <c r="C55" s="378" t="s">
        <v>497</v>
      </c>
      <c r="D55" s="378"/>
      <c r="E55" s="378"/>
      <c r="F55" s="378"/>
      <c r="G55" s="378"/>
      <c r="H55" s="380">
        <v>83</v>
      </c>
      <c r="I55" s="380"/>
      <c r="J55" s="373"/>
      <c r="K55" s="373"/>
      <c r="L55" s="373"/>
      <c r="M55" s="373"/>
      <c r="N55" s="380">
        <v>85</v>
      </c>
      <c r="O55" s="380"/>
      <c r="P55" s="373"/>
      <c r="Q55" s="373"/>
    </row>
    <row r="56" spans="1:17" x14ac:dyDescent="0.2">
      <c r="A56" s="373"/>
      <c r="B56" s="373"/>
      <c r="C56" s="378" t="s">
        <v>466</v>
      </c>
      <c r="D56" s="378"/>
      <c r="E56" s="378"/>
      <c r="F56" s="378"/>
      <c r="G56" s="378"/>
      <c r="H56" s="380">
        <v>-1</v>
      </c>
      <c r="I56" s="380"/>
      <c r="J56" s="378"/>
      <c r="K56" s="378"/>
      <c r="L56" s="373"/>
      <c r="M56" s="373"/>
      <c r="N56" s="380">
        <v>24</v>
      </c>
      <c r="O56" s="380"/>
      <c r="P56" s="373"/>
      <c r="Q56" s="373"/>
    </row>
    <row r="57" spans="1:17" ht="13.5" thickBot="1" x14ac:dyDescent="0.25">
      <c r="A57" s="373"/>
      <c r="B57" s="373"/>
      <c r="C57" s="373"/>
      <c r="D57" s="373"/>
      <c r="E57" s="373"/>
      <c r="F57" s="373"/>
      <c r="G57" s="373"/>
      <c r="H57" s="376"/>
      <c r="I57" s="376"/>
      <c r="J57" s="373"/>
      <c r="K57" s="373"/>
      <c r="L57" s="373"/>
      <c r="M57" s="373"/>
      <c r="N57" s="376"/>
      <c r="O57" s="376"/>
      <c r="P57" s="373"/>
      <c r="Q57" s="373"/>
    </row>
    <row r="58" spans="1:17" x14ac:dyDescent="0.2">
      <c r="A58" s="373"/>
      <c r="B58" s="373"/>
      <c r="C58" s="373"/>
      <c r="D58" s="373"/>
      <c r="E58" s="373"/>
      <c r="F58" s="373"/>
      <c r="G58" s="373"/>
      <c r="H58" s="377"/>
      <c r="I58" s="377"/>
      <c r="J58" s="373"/>
      <c r="K58" s="373"/>
      <c r="L58" s="373"/>
      <c r="M58" s="373"/>
      <c r="N58" s="377"/>
      <c r="O58" s="377"/>
      <c r="P58" s="373"/>
      <c r="Q58" s="373"/>
    </row>
    <row r="59" spans="1:17" x14ac:dyDescent="0.2">
      <c r="A59" s="373"/>
      <c r="B59" s="373"/>
      <c r="C59" s="270"/>
      <c r="D59" s="270"/>
      <c r="E59" s="270"/>
      <c r="F59" s="378" t="s">
        <v>498</v>
      </c>
      <c r="G59" s="378"/>
      <c r="H59" s="380">
        <v>-310</v>
      </c>
      <c r="I59" s="380"/>
      <c r="J59" s="378"/>
      <c r="K59" s="378"/>
      <c r="L59" s="373"/>
      <c r="M59" s="373"/>
      <c r="N59" s="380">
        <v>-361</v>
      </c>
      <c r="O59" s="380"/>
      <c r="P59" s="378"/>
      <c r="Q59" s="378"/>
    </row>
    <row r="60" spans="1:17" x14ac:dyDescent="0.2">
      <c r="A60" s="373"/>
      <c r="B60" s="373"/>
      <c r="C60" s="270"/>
      <c r="D60" s="270"/>
      <c r="E60" s="270"/>
      <c r="F60" s="378" t="s">
        <v>499</v>
      </c>
      <c r="G60" s="378"/>
      <c r="H60" s="380" t="s">
        <v>463</v>
      </c>
      <c r="I60" s="380"/>
      <c r="J60" s="373"/>
      <c r="K60" s="373"/>
      <c r="L60" s="373"/>
      <c r="M60" s="373"/>
      <c r="N60" s="380">
        <v>-9</v>
      </c>
      <c r="O60" s="380"/>
      <c r="P60" s="378"/>
      <c r="Q60" s="378"/>
    </row>
    <row r="61" spans="1:17" ht="13.5" thickBot="1" x14ac:dyDescent="0.25">
      <c r="A61" s="373"/>
      <c r="B61" s="373"/>
      <c r="C61" s="373"/>
      <c r="D61" s="373"/>
      <c r="E61" s="373"/>
      <c r="F61" s="373"/>
      <c r="G61" s="373"/>
      <c r="H61" s="376"/>
      <c r="I61" s="376"/>
      <c r="J61" s="373"/>
      <c r="K61" s="373"/>
      <c r="L61" s="373"/>
      <c r="M61" s="373"/>
      <c r="N61" s="376"/>
      <c r="O61" s="376"/>
      <c r="P61" s="373"/>
      <c r="Q61" s="373"/>
    </row>
    <row r="62" spans="1:17" x14ac:dyDescent="0.2">
      <c r="A62" s="373"/>
      <c r="B62" s="373"/>
      <c r="C62" s="373"/>
      <c r="D62" s="373"/>
      <c r="E62" s="373"/>
      <c r="F62" s="373"/>
      <c r="G62" s="373"/>
      <c r="H62" s="377"/>
      <c r="I62" s="377"/>
      <c r="J62" s="373"/>
      <c r="K62" s="373"/>
      <c r="L62" s="373"/>
      <c r="M62" s="373"/>
      <c r="N62" s="377"/>
      <c r="O62" s="377"/>
      <c r="P62" s="373"/>
      <c r="Q62" s="373"/>
    </row>
    <row r="63" spans="1:17" x14ac:dyDescent="0.2">
      <c r="A63" s="373"/>
      <c r="B63" s="373"/>
      <c r="C63" s="270"/>
      <c r="D63" s="270"/>
      <c r="E63" s="270"/>
      <c r="F63" s="378" t="s">
        <v>500</v>
      </c>
      <c r="G63" s="378"/>
      <c r="H63" s="380">
        <v>-310</v>
      </c>
      <c r="I63" s="380"/>
      <c r="J63" s="378"/>
      <c r="K63" s="378"/>
      <c r="L63" s="373"/>
      <c r="M63" s="373"/>
      <c r="N63" s="380">
        <v>-370</v>
      </c>
      <c r="O63" s="380"/>
      <c r="P63" s="378"/>
      <c r="Q63" s="378"/>
    </row>
    <row r="64" spans="1:17" ht="13.5" thickBot="1" x14ac:dyDescent="0.25">
      <c r="A64" s="373"/>
      <c r="B64" s="373"/>
      <c r="C64" s="373"/>
      <c r="D64" s="373"/>
      <c r="E64" s="373"/>
      <c r="F64" s="373"/>
      <c r="G64" s="373"/>
      <c r="H64" s="376"/>
      <c r="I64" s="376"/>
      <c r="J64" s="373"/>
      <c r="K64" s="373"/>
      <c r="L64" s="373"/>
      <c r="M64" s="373"/>
      <c r="N64" s="376"/>
      <c r="O64" s="376"/>
      <c r="P64" s="373"/>
      <c r="Q64" s="373"/>
    </row>
    <row r="65" spans="1:17" x14ac:dyDescent="0.2">
      <c r="A65" s="373"/>
      <c r="B65" s="373"/>
      <c r="C65" s="373"/>
      <c r="D65" s="373"/>
      <c r="E65" s="373"/>
      <c r="F65" s="373"/>
      <c r="G65" s="373"/>
      <c r="H65" s="377"/>
      <c r="I65" s="377"/>
      <c r="J65" s="373"/>
      <c r="K65" s="373"/>
      <c r="L65" s="373"/>
      <c r="M65" s="373"/>
      <c r="N65" s="377"/>
      <c r="O65" s="377"/>
      <c r="P65" s="373"/>
      <c r="Q65" s="373"/>
    </row>
    <row r="66" spans="1:17" x14ac:dyDescent="0.2">
      <c r="A66" s="382" t="s">
        <v>501</v>
      </c>
      <c r="B66" s="382"/>
      <c r="C66" s="382"/>
      <c r="D66" s="382"/>
      <c r="E66" s="382"/>
      <c r="F66" s="382"/>
      <c r="G66" s="382"/>
      <c r="H66" s="380">
        <v>2</v>
      </c>
      <c r="I66" s="380"/>
      <c r="J66" s="373"/>
      <c r="K66" s="373"/>
      <c r="L66" s="373"/>
      <c r="M66" s="373"/>
      <c r="N66" s="380">
        <v>2</v>
      </c>
      <c r="O66" s="380"/>
      <c r="P66" s="373"/>
      <c r="Q66" s="373"/>
    </row>
    <row r="67" spans="1:17" ht="13.5" thickBot="1" x14ac:dyDescent="0.25">
      <c r="A67" s="373"/>
      <c r="B67" s="373"/>
      <c r="C67" s="373"/>
      <c r="D67" s="373"/>
      <c r="E67" s="373"/>
      <c r="F67" s="373"/>
      <c r="G67" s="373"/>
      <c r="H67" s="376"/>
      <c r="I67" s="376"/>
      <c r="J67" s="373"/>
      <c r="K67" s="373"/>
      <c r="L67" s="373"/>
      <c r="M67" s="373"/>
      <c r="N67" s="376"/>
      <c r="O67" s="376"/>
      <c r="P67" s="373"/>
      <c r="Q67" s="373"/>
    </row>
    <row r="68" spans="1:17" x14ac:dyDescent="0.2">
      <c r="A68" s="373"/>
      <c r="B68" s="373"/>
      <c r="C68" s="373"/>
      <c r="D68" s="373"/>
      <c r="E68" s="373"/>
      <c r="F68" s="373"/>
      <c r="G68" s="373"/>
      <c r="H68" s="377"/>
      <c r="I68" s="377"/>
      <c r="J68" s="373"/>
      <c r="K68" s="373"/>
      <c r="L68" s="373"/>
      <c r="M68" s="373"/>
      <c r="N68" s="377"/>
      <c r="O68" s="377"/>
      <c r="P68" s="373"/>
      <c r="Q68" s="373"/>
    </row>
    <row r="69" spans="1:17" x14ac:dyDescent="0.2">
      <c r="A69" s="382" t="s">
        <v>502</v>
      </c>
      <c r="B69" s="382"/>
      <c r="C69" s="382"/>
      <c r="D69" s="382"/>
      <c r="E69" s="382"/>
      <c r="F69" s="382"/>
      <c r="G69" s="382"/>
      <c r="H69" s="383">
        <v>61</v>
      </c>
      <c r="I69" s="383"/>
      <c r="J69" s="373"/>
      <c r="K69" s="373"/>
      <c r="L69" s="373"/>
      <c r="M69" s="373"/>
      <c r="N69" s="383">
        <v>27</v>
      </c>
      <c r="O69" s="383"/>
      <c r="P69" s="373"/>
      <c r="Q69" s="373"/>
    </row>
    <row r="70" spans="1:17" x14ac:dyDescent="0.2">
      <c r="A70" s="382" t="s">
        <v>503</v>
      </c>
      <c r="B70" s="382"/>
      <c r="C70" s="382"/>
      <c r="D70" s="382"/>
      <c r="E70" s="382"/>
      <c r="F70" s="382"/>
      <c r="G70" s="382"/>
      <c r="H70" s="373"/>
      <c r="I70" s="373"/>
      <c r="J70" s="373"/>
      <c r="K70" s="373"/>
      <c r="L70" s="373"/>
      <c r="M70" s="373"/>
      <c r="N70" s="373"/>
      <c r="O70" s="373"/>
      <c r="P70" s="373"/>
      <c r="Q70" s="373"/>
    </row>
    <row r="71" spans="1:17" x14ac:dyDescent="0.2">
      <c r="A71" s="373"/>
      <c r="B71" s="373"/>
      <c r="C71" s="382" t="s">
        <v>504</v>
      </c>
      <c r="D71" s="382"/>
      <c r="E71" s="382"/>
      <c r="F71" s="382"/>
      <c r="G71" s="382"/>
      <c r="H71" s="383">
        <v>232</v>
      </c>
      <c r="I71" s="383"/>
      <c r="J71" s="373"/>
      <c r="K71" s="373"/>
      <c r="L71" s="373"/>
      <c r="M71" s="373"/>
      <c r="N71" s="383">
        <v>172</v>
      </c>
      <c r="O71" s="383"/>
      <c r="P71" s="373"/>
      <c r="Q71" s="373"/>
    </row>
    <row r="72" spans="1:17" ht="13.5" thickBot="1" x14ac:dyDescent="0.25">
      <c r="A72" s="373"/>
      <c r="B72" s="373"/>
      <c r="C72" s="373"/>
      <c r="D72" s="373"/>
      <c r="E72" s="373"/>
      <c r="F72" s="373"/>
      <c r="G72" s="373"/>
      <c r="H72" s="376"/>
      <c r="I72" s="376"/>
      <c r="J72" s="373"/>
      <c r="K72" s="373"/>
      <c r="L72" s="373"/>
      <c r="M72" s="373"/>
      <c r="N72" s="376"/>
      <c r="O72" s="376"/>
      <c r="P72" s="373"/>
      <c r="Q72" s="373"/>
    </row>
    <row r="73" spans="1:17" x14ac:dyDescent="0.2">
      <c r="A73" s="373"/>
      <c r="B73" s="373"/>
      <c r="C73" s="373"/>
      <c r="D73" s="373"/>
      <c r="E73" s="373"/>
      <c r="F73" s="373"/>
      <c r="G73" s="373"/>
      <c r="H73" s="377"/>
      <c r="I73" s="377"/>
      <c r="J73" s="373"/>
      <c r="K73" s="373"/>
      <c r="L73" s="373"/>
      <c r="M73" s="373"/>
      <c r="N73" s="377"/>
      <c r="O73" s="377"/>
      <c r="P73" s="373"/>
      <c r="Q73" s="373"/>
    </row>
    <row r="74" spans="1:17" x14ac:dyDescent="0.2">
      <c r="A74" s="373"/>
      <c r="B74" s="373"/>
      <c r="C74" s="382" t="s">
        <v>505</v>
      </c>
      <c r="D74" s="382"/>
      <c r="E74" s="382"/>
      <c r="F74" s="382"/>
      <c r="G74" s="382"/>
      <c r="H74" s="379">
        <v>293</v>
      </c>
      <c r="I74" s="379"/>
      <c r="J74" s="373"/>
      <c r="K74" s="373"/>
      <c r="L74" s="373"/>
      <c r="M74" s="373"/>
      <c r="N74" s="379">
        <v>199</v>
      </c>
      <c r="O74" s="379"/>
      <c r="P74" s="373"/>
      <c r="Q74" s="373"/>
    </row>
    <row r="75" spans="1:17" ht="13.5" thickBot="1" x14ac:dyDescent="0.25">
      <c r="A75" s="384"/>
      <c r="B75" s="384"/>
      <c r="C75" s="384"/>
      <c r="D75" s="384"/>
      <c r="E75" s="384"/>
      <c r="F75" s="384"/>
      <c r="G75" s="384"/>
      <c r="H75" s="385"/>
      <c r="I75" s="385"/>
      <c r="J75" s="384"/>
      <c r="K75" s="384"/>
      <c r="L75" s="384"/>
      <c r="M75" s="384"/>
      <c r="N75" s="385"/>
      <c r="O75" s="385"/>
    </row>
    <row r="76" spans="1:17" ht="13.5" thickTop="1" x14ac:dyDescent="0.2">
      <c r="A76" s="384"/>
      <c r="B76" s="384"/>
      <c r="C76" s="384"/>
      <c r="D76" s="384"/>
      <c r="E76" s="384"/>
      <c r="F76" s="384"/>
      <c r="G76" s="384"/>
      <c r="H76" s="377"/>
      <c r="I76" s="377"/>
      <c r="J76" s="384"/>
      <c r="K76" s="384"/>
      <c r="L76" s="384"/>
      <c r="M76" s="384"/>
      <c r="N76" s="377"/>
      <c r="O76" s="377"/>
    </row>
  </sheetData>
  <mergeCells count="449">
    <mergeCell ref="A74:B74"/>
    <mergeCell ref="C74:G74"/>
    <mergeCell ref="H74:I74"/>
    <mergeCell ref="J74:K74"/>
    <mergeCell ref="L74:M74"/>
    <mergeCell ref="N74:O74"/>
    <mergeCell ref="P74:Q74"/>
    <mergeCell ref="J75:K76"/>
    <mergeCell ref="L75:M76"/>
    <mergeCell ref="N75:O76"/>
    <mergeCell ref="A75:B76"/>
    <mergeCell ref="C75:C76"/>
    <mergeCell ref="D75:D76"/>
    <mergeCell ref="E75:E76"/>
    <mergeCell ref="F75:G76"/>
    <mergeCell ref="H75:I76"/>
    <mergeCell ref="A71:B71"/>
    <mergeCell ref="C71:G71"/>
    <mergeCell ref="H71:I71"/>
    <mergeCell ref="J71:K71"/>
    <mergeCell ref="L71:M71"/>
    <mergeCell ref="N71:O71"/>
    <mergeCell ref="P71:Q71"/>
    <mergeCell ref="A72:B73"/>
    <mergeCell ref="C72:C73"/>
    <mergeCell ref="D72:D73"/>
    <mergeCell ref="E72:E73"/>
    <mergeCell ref="F72:G73"/>
    <mergeCell ref="H72:I73"/>
    <mergeCell ref="J72:K73"/>
    <mergeCell ref="L72:M73"/>
    <mergeCell ref="N72:O73"/>
    <mergeCell ref="P72:Q73"/>
    <mergeCell ref="A69:G69"/>
    <mergeCell ref="H69:I69"/>
    <mergeCell ref="J69:K69"/>
    <mergeCell ref="L69:M69"/>
    <mergeCell ref="N69:O69"/>
    <mergeCell ref="P69:Q69"/>
    <mergeCell ref="A70:G70"/>
    <mergeCell ref="H70:I70"/>
    <mergeCell ref="J70:K70"/>
    <mergeCell ref="L70:M70"/>
    <mergeCell ref="N70:O70"/>
    <mergeCell ref="P70:Q70"/>
    <mergeCell ref="A66:G66"/>
    <mergeCell ref="H66:I66"/>
    <mergeCell ref="J66:K66"/>
    <mergeCell ref="L66:M66"/>
    <mergeCell ref="N66:O66"/>
    <mergeCell ref="P66:Q66"/>
    <mergeCell ref="A67:B68"/>
    <mergeCell ref="C67:C68"/>
    <mergeCell ref="D67:D68"/>
    <mergeCell ref="E67:E68"/>
    <mergeCell ref="F67:G68"/>
    <mergeCell ref="H67:I68"/>
    <mergeCell ref="J67:K68"/>
    <mergeCell ref="L67:M68"/>
    <mergeCell ref="N67:O68"/>
    <mergeCell ref="P67:Q68"/>
    <mergeCell ref="P61:Q62"/>
    <mergeCell ref="A63:B63"/>
    <mergeCell ref="F63:G63"/>
    <mergeCell ref="H63:I63"/>
    <mergeCell ref="J63:K63"/>
    <mergeCell ref="L63:M63"/>
    <mergeCell ref="N63:O63"/>
    <mergeCell ref="P63:Q63"/>
    <mergeCell ref="A64:B65"/>
    <mergeCell ref="C64:C65"/>
    <mergeCell ref="D64:D65"/>
    <mergeCell ref="E64:E65"/>
    <mergeCell ref="F64:G65"/>
    <mergeCell ref="H64:I65"/>
    <mergeCell ref="J64:K65"/>
    <mergeCell ref="L64:M65"/>
    <mergeCell ref="N64:O65"/>
    <mergeCell ref="P64:Q65"/>
    <mergeCell ref="A61:B62"/>
    <mergeCell ref="C61:C62"/>
    <mergeCell ref="D61:D62"/>
    <mergeCell ref="E61:E62"/>
    <mergeCell ref="F61:G62"/>
    <mergeCell ref="H61:I62"/>
    <mergeCell ref="J61:K62"/>
    <mergeCell ref="L61:M62"/>
    <mergeCell ref="N61:O62"/>
    <mergeCell ref="A59:B59"/>
    <mergeCell ref="F59:G59"/>
    <mergeCell ref="H59:I59"/>
    <mergeCell ref="J59:K59"/>
    <mergeCell ref="L59:M59"/>
    <mergeCell ref="N59:O59"/>
    <mergeCell ref="P59:Q59"/>
    <mergeCell ref="A60:B60"/>
    <mergeCell ref="F60:G60"/>
    <mergeCell ref="H60:I60"/>
    <mergeCell ref="J60:K60"/>
    <mergeCell ref="L60:M60"/>
    <mergeCell ref="N60:O60"/>
    <mergeCell ref="P60:Q60"/>
    <mergeCell ref="A56:B56"/>
    <mergeCell ref="C56:G56"/>
    <mergeCell ref="H56:I56"/>
    <mergeCell ref="J56:K56"/>
    <mergeCell ref="L56:M56"/>
    <mergeCell ref="N56:O56"/>
    <mergeCell ref="P56:Q56"/>
    <mergeCell ref="A57:B58"/>
    <mergeCell ref="C57:C58"/>
    <mergeCell ref="D57:D58"/>
    <mergeCell ref="E57:E58"/>
    <mergeCell ref="F57:G58"/>
    <mergeCell ref="H57:I58"/>
    <mergeCell ref="J57:K58"/>
    <mergeCell ref="L57:M58"/>
    <mergeCell ref="N57:O58"/>
    <mergeCell ref="P57:Q58"/>
    <mergeCell ref="A55:B55"/>
    <mergeCell ref="C55:G55"/>
    <mergeCell ref="H55:I55"/>
    <mergeCell ref="J55:K55"/>
    <mergeCell ref="L55:M55"/>
    <mergeCell ref="N55:O55"/>
    <mergeCell ref="P55:Q55"/>
    <mergeCell ref="A54:B54"/>
    <mergeCell ref="C54:G54"/>
    <mergeCell ref="B52:F52"/>
    <mergeCell ref="G52:H52"/>
    <mergeCell ref="I52:J52"/>
    <mergeCell ref="K52:L52"/>
    <mergeCell ref="M52:N52"/>
    <mergeCell ref="O52:P52"/>
    <mergeCell ref="H54:I54"/>
    <mergeCell ref="J54:K54"/>
    <mergeCell ref="L54:M54"/>
    <mergeCell ref="N54:O54"/>
    <mergeCell ref="B53:F53"/>
    <mergeCell ref="G53:H53"/>
    <mergeCell ref="I53:J53"/>
    <mergeCell ref="K53:L53"/>
    <mergeCell ref="M53:N53"/>
    <mergeCell ref="O53:P53"/>
    <mergeCell ref="P54:Q54"/>
    <mergeCell ref="B51:F51"/>
    <mergeCell ref="G51:H51"/>
    <mergeCell ref="I51:J51"/>
    <mergeCell ref="K51:L51"/>
    <mergeCell ref="M51:N51"/>
    <mergeCell ref="O51:P51"/>
    <mergeCell ref="A50:B50"/>
    <mergeCell ref="C50:G50"/>
    <mergeCell ref="H50:I50"/>
    <mergeCell ref="J50:K50"/>
    <mergeCell ref="L50:M50"/>
    <mergeCell ref="N50:O50"/>
    <mergeCell ref="P48:Q48"/>
    <mergeCell ref="A49:B49"/>
    <mergeCell ref="C49:G49"/>
    <mergeCell ref="H49:I49"/>
    <mergeCell ref="J49:K49"/>
    <mergeCell ref="L49:M49"/>
    <mergeCell ref="N49:O49"/>
    <mergeCell ref="P50:Q50"/>
    <mergeCell ref="A47:G47"/>
    <mergeCell ref="H47:I47"/>
    <mergeCell ref="J47:K47"/>
    <mergeCell ref="L47:M47"/>
    <mergeCell ref="N47:O47"/>
    <mergeCell ref="P47:Q47"/>
    <mergeCell ref="P49:Q49"/>
    <mergeCell ref="A48:B48"/>
    <mergeCell ref="C48:G48"/>
    <mergeCell ref="H48:I48"/>
    <mergeCell ref="J48:K48"/>
    <mergeCell ref="L48:M48"/>
    <mergeCell ref="N48:O48"/>
    <mergeCell ref="P42:Q43"/>
    <mergeCell ref="A44:B44"/>
    <mergeCell ref="F44:G44"/>
    <mergeCell ref="H44:I44"/>
    <mergeCell ref="J44:K44"/>
    <mergeCell ref="L44:M44"/>
    <mergeCell ref="N44:O44"/>
    <mergeCell ref="P44:Q44"/>
    <mergeCell ref="A45:G46"/>
    <mergeCell ref="H45:I46"/>
    <mergeCell ref="J45:K46"/>
    <mergeCell ref="L45:M46"/>
    <mergeCell ref="N45:O46"/>
    <mergeCell ref="P45:Q46"/>
    <mergeCell ref="A42:B43"/>
    <mergeCell ref="C42:C43"/>
    <mergeCell ref="D42:D43"/>
    <mergeCell ref="E42:E43"/>
    <mergeCell ref="F42:G43"/>
    <mergeCell ref="H42:I43"/>
    <mergeCell ref="J42:K43"/>
    <mergeCell ref="L42:M43"/>
    <mergeCell ref="N42:O43"/>
    <mergeCell ref="P38:Q39"/>
    <mergeCell ref="A40:B40"/>
    <mergeCell ref="F40:G40"/>
    <mergeCell ref="H40:I40"/>
    <mergeCell ref="J40:K40"/>
    <mergeCell ref="L40:M40"/>
    <mergeCell ref="N40:O40"/>
    <mergeCell ref="P40:Q40"/>
    <mergeCell ref="A41:B41"/>
    <mergeCell ref="F41:G41"/>
    <mergeCell ref="H41:I41"/>
    <mergeCell ref="J41:K41"/>
    <mergeCell ref="L41:M41"/>
    <mergeCell ref="N41:O41"/>
    <mergeCell ref="P41:Q41"/>
    <mergeCell ref="A38:B39"/>
    <mergeCell ref="C38:C39"/>
    <mergeCell ref="D38:D39"/>
    <mergeCell ref="E38:E39"/>
    <mergeCell ref="F38:G39"/>
    <mergeCell ref="H38:I39"/>
    <mergeCell ref="J38:K39"/>
    <mergeCell ref="L38:M39"/>
    <mergeCell ref="N38:O39"/>
    <mergeCell ref="A37:B37"/>
    <mergeCell ref="C37:G37"/>
    <mergeCell ref="H37:I37"/>
    <mergeCell ref="J37:K37"/>
    <mergeCell ref="L37:M37"/>
    <mergeCell ref="N37:O37"/>
    <mergeCell ref="P37:Q37"/>
    <mergeCell ref="A36:B36"/>
    <mergeCell ref="C36:G36"/>
    <mergeCell ref="H36:I36"/>
    <mergeCell ref="J36:K36"/>
    <mergeCell ref="L36:M36"/>
    <mergeCell ref="N36:O36"/>
    <mergeCell ref="P34:Q34"/>
    <mergeCell ref="A35:B35"/>
    <mergeCell ref="C35:G35"/>
    <mergeCell ref="H35:I35"/>
    <mergeCell ref="J35:K35"/>
    <mergeCell ref="L35:M35"/>
    <mergeCell ref="P36:Q36"/>
    <mergeCell ref="A33:G33"/>
    <mergeCell ref="H33:I33"/>
    <mergeCell ref="J33:K33"/>
    <mergeCell ref="L33:M33"/>
    <mergeCell ref="N33:O33"/>
    <mergeCell ref="P33:Q33"/>
    <mergeCell ref="N35:O35"/>
    <mergeCell ref="P35:Q35"/>
    <mergeCell ref="A34:B34"/>
    <mergeCell ref="C34:G34"/>
    <mergeCell ref="H34:I34"/>
    <mergeCell ref="J34:K34"/>
    <mergeCell ref="L34:M34"/>
    <mergeCell ref="N34:O34"/>
    <mergeCell ref="P28:Q29"/>
    <mergeCell ref="A30:B30"/>
    <mergeCell ref="F30:G30"/>
    <mergeCell ref="H30:I30"/>
    <mergeCell ref="J30:K30"/>
    <mergeCell ref="L30:M30"/>
    <mergeCell ref="N30:O30"/>
    <mergeCell ref="P30:Q30"/>
    <mergeCell ref="A31:G32"/>
    <mergeCell ref="H31:I32"/>
    <mergeCell ref="J31:K32"/>
    <mergeCell ref="L31:M32"/>
    <mergeCell ref="N31:O32"/>
    <mergeCell ref="P31:Q32"/>
    <mergeCell ref="A28:B29"/>
    <mergeCell ref="C28:C29"/>
    <mergeCell ref="D28:D29"/>
    <mergeCell ref="E28:E29"/>
    <mergeCell ref="F28:G29"/>
    <mergeCell ref="H28:I29"/>
    <mergeCell ref="J28:K29"/>
    <mergeCell ref="L28:M29"/>
    <mergeCell ref="N28:O29"/>
    <mergeCell ref="P24:Q25"/>
    <mergeCell ref="A26:B26"/>
    <mergeCell ref="F26:G26"/>
    <mergeCell ref="H26:I26"/>
    <mergeCell ref="J26:K26"/>
    <mergeCell ref="L26:M26"/>
    <mergeCell ref="N26:O26"/>
    <mergeCell ref="P26:Q26"/>
    <mergeCell ref="A27:B27"/>
    <mergeCell ref="F27:G27"/>
    <mergeCell ref="H27:I27"/>
    <mergeCell ref="J27:K27"/>
    <mergeCell ref="L27:M27"/>
    <mergeCell ref="N27:O27"/>
    <mergeCell ref="P27:Q27"/>
    <mergeCell ref="A24:B25"/>
    <mergeCell ref="C24:C25"/>
    <mergeCell ref="D24:D25"/>
    <mergeCell ref="E24:E25"/>
    <mergeCell ref="F24:G25"/>
    <mergeCell ref="H24:I25"/>
    <mergeCell ref="J24:K25"/>
    <mergeCell ref="L24:M25"/>
    <mergeCell ref="N24:O25"/>
    <mergeCell ref="A23:B23"/>
    <mergeCell ref="F23:G23"/>
    <mergeCell ref="H23:I23"/>
    <mergeCell ref="J23:K23"/>
    <mergeCell ref="L23:M23"/>
    <mergeCell ref="N23:O23"/>
    <mergeCell ref="P23:Q23"/>
    <mergeCell ref="A22:B22"/>
    <mergeCell ref="F22:G22"/>
    <mergeCell ref="N21:O21"/>
    <mergeCell ref="P21:Q21"/>
    <mergeCell ref="A20:B20"/>
    <mergeCell ref="F20:G20"/>
    <mergeCell ref="H20:I20"/>
    <mergeCell ref="J20:K20"/>
    <mergeCell ref="L20:M20"/>
    <mergeCell ref="N20:O20"/>
    <mergeCell ref="H22:I22"/>
    <mergeCell ref="J22:K22"/>
    <mergeCell ref="L22:M22"/>
    <mergeCell ref="N22:O22"/>
    <mergeCell ref="P20:Q20"/>
    <mergeCell ref="A21:B21"/>
    <mergeCell ref="F21:G21"/>
    <mergeCell ref="H21:I21"/>
    <mergeCell ref="J21:K21"/>
    <mergeCell ref="L21:M21"/>
    <mergeCell ref="P22:Q22"/>
    <mergeCell ref="A19:B19"/>
    <mergeCell ref="F19:G19"/>
    <mergeCell ref="H19:I19"/>
    <mergeCell ref="J19:K19"/>
    <mergeCell ref="L19:M19"/>
    <mergeCell ref="N19:O19"/>
    <mergeCell ref="P19:Q19"/>
    <mergeCell ref="A18:B18"/>
    <mergeCell ref="F18:G18"/>
    <mergeCell ref="N17:O17"/>
    <mergeCell ref="P17:Q17"/>
    <mergeCell ref="A16:B16"/>
    <mergeCell ref="E16:G16"/>
    <mergeCell ref="H16:I16"/>
    <mergeCell ref="J16:K16"/>
    <mergeCell ref="L16:M16"/>
    <mergeCell ref="N16:O16"/>
    <mergeCell ref="H18:I18"/>
    <mergeCell ref="J18:K18"/>
    <mergeCell ref="L18:M18"/>
    <mergeCell ref="N18:O18"/>
    <mergeCell ref="P16:Q16"/>
    <mergeCell ref="A17:B17"/>
    <mergeCell ref="E17:G17"/>
    <mergeCell ref="H17:I17"/>
    <mergeCell ref="J17:K17"/>
    <mergeCell ref="L17:M17"/>
    <mergeCell ref="P18:Q18"/>
    <mergeCell ref="A15:B15"/>
    <mergeCell ref="E15:G15"/>
    <mergeCell ref="H15:I15"/>
    <mergeCell ref="J15:K15"/>
    <mergeCell ref="L15:M15"/>
    <mergeCell ref="N15:O15"/>
    <mergeCell ref="P15:Q15"/>
    <mergeCell ref="A14:B14"/>
    <mergeCell ref="E14:G14"/>
    <mergeCell ref="N13:O13"/>
    <mergeCell ref="P13:Q13"/>
    <mergeCell ref="A12:B12"/>
    <mergeCell ref="E12:G12"/>
    <mergeCell ref="H12:I12"/>
    <mergeCell ref="J12:K12"/>
    <mergeCell ref="L12:M12"/>
    <mergeCell ref="N12:O12"/>
    <mergeCell ref="H14:I14"/>
    <mergeCell ref="J14:K14"/>
    <mergeCell ref="L14:M14"/>
    <mergeCell ref="N14:O14"/>
    <mergeCell ref="P12:Q12"/>
    <mergeCell ref="A13:B13"/>
    <mergeCell ref="E13:G13"/>
    <mergeCell ref="H13:I13"/>
    <mergeCell ref="J13:K13"/>
    <mergeCell ref="L13:M13"/>
    <mergeCell ref="P14:Q14"/>
    <mergeCell ref="A11:B11"/>
    <mergeCell ref="E11:G11"/>
    <mergeCell ref="H11:I11"/>
    <mergeCell ref="J11:K11"/>
    <mergeCell ref="L11:M11"/>
    <mergeCell ref="N11:O11"/>
    <mergeCell ref="P11:Q11"/>
    <mergeCell ref="A10:B10"/>
    <mergeCell ref="D10:G10"/>
    <mergeCell ref="H10:I10"/>
    <mergeCell ref="J10:K10"/>
    <mergeCell ref="L10:M10"/>
    <mergeCell ref="N10:O10"/>
    <mergeCell ref="P8:Q8"/>
    <mergeCell ref="A9:B9"/>
    <mergeCell ref="C9:G9"/>
    <mergeCell ref="H9:I9"/>
    <mergeCell ref="J9:K9"/>
    <mergeCell ref="L9:M9"/>
    <mergeCell ref="P10:Q10"/>
    <mergeCell ref="P5:Q6"/>
    <mergeCell ref="A7:G7"/>
    <mergeCell ref="H7:I7"/>
    <mergeCell ref="J7:K7"/>
    <mergeCell ref="L7:M7"/>
    <mergeCell ref="N7:O7"/>
    <mergeCell ref="P7:Q7"/>
    <mergeCell ref="N9:O9"/>
    <mergeCell ref="P9:Q9"/>
    <mergeCell ref="A8:B8"/>
    <mergeCell ref="C8:G8"/>
    <mergeCell ref="H8:I8"/>
    <mergeCell ref="J8:K8"/>
    <mergeCell ref="L8:M8"/>
    <mergeCell ref="N8:O8"/>
    <mergeCell ref="A5:B6"/>
    <mergeCell ref="C5:C6"/>
    <mergeCell ref="D5:D6"/>
    <mergeCell ref="E5:E6"/>
    <mergeCell ref="F5:G6"/>
    <mergeCell ref="H5:I6"/>
    <mergeCell ref="J5:K6"/>
    <mergeCell ref="L5:M6"/>
    <mergeCell ref="N5:O6"/>
    <mergeCell ref="I1:J1"/>
    <mergeCell ref="A2:B3"/>
    <mergeCell ref="C2:C3"/>
    <mergeCell ref="D2:D3"/>
    <mergeCell ref="E2:E3"/>
    <mergeCell ref="F2:G3"/>
    <mergeCell ref="P2:Q3"/>
    <mergeCell ref="A4:B4"/>
    <mergeCell ref="F4:G4"/>
    <mergeCell ref="H4:I4"/>
    <mergeCell ref="J4:K4"/>
    <mergeCell ref="L4:M4"/>
    <mergeCell ref="N4:O4"/>
    <mergeCell ref="P4:Q4"/>
    <mergeCell ref="H2:O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D14" sqref="D14:G14"/>
    </sheetView>
  </sheetViews>
  <sheetFormatPr defaultColWidth="8.85546875" defaultRowHeight="12.75" x14ac:dyDescent="0.2"/>
  <cols>
    <col min="2" max="2" width="6.7109375" customWidth="1"/>
    <col min="3" max="3" width="35.85546875" bestFit="1" customWidth="1"/>
    <col min="4" max="4" width="14.28515625" customWidth="1"/>
    <col min="5" max="5" width="14.28515625" style="1" customWidth="1"/>
    <col min="6" max="7" width="19.5703125" customWidth="1"/>
  </cols>
  <sheetData>
    <row r="1" spans="1:12" s="5" customFormat="1" ht="19.5" thickTop="1" x14ac:dyDescent="0.3">
      <c r="A1" s="2"/>
      <c r="B1" s="3"/>
      <c r="C1" s="3"/>
      <c r="D1" s="3"/>
      <c r="E1" s="3"/>
      <c r="F1" s="3"/>
      <c r="G1" s="3"/>
      <c r="H1" s="4"/>
    </row>
    <row r="2" spans="1:12" s="5" customFormat="1" ht="18.75" x14ac:dyDescent="0.3">
      <c r="A2" s="6"/>
      <c r="B2" s="306" t="s">
        <v>387</v>
      </c>
      <c r="C2" s="306"/>
      <c r="D2" s="8"/>
      <c r="E2" s="8"/>
      <c r="F2" s="8"/>
      <c r="G2" s="8"/>
      <c r="H2" s="9"/>
    </row>
    <row r="3" spans="1:12" s="5" customFormat="1" ht="18.75" x14ac:dyDescent="0.3">
      <c r="A3" s="6"/>
      <c r="B3" s="10"/>
      <c r="C3" s="10"/>
      <c r="D3" s="10"/>
      <c r="E3" s="10"/>
      <c r="F3" s="10"/>
      <c r="G3" s="10"/>
      <c r="H3" s="11"/>
      <c r="J3" s="12"/>
      <c r="K3" s="12"/>
    </row>
    <row r="4" spans="1:12" s="5" customFormat="1" ht="18.75" x14ac:dyDescent="0.3">
      <c r="A4" s="6"/>
      <c r="B4" s="304" t="s">
        <v>373</v>
      </c>
      <c r="C4" s="304"/>
      <c r="D4" s="304"/>
      <c r="E4" s="304"/>
      <c r="F4" s="304"/>
      <c r="G4" s="192"/>
      <c r="H4" s="9"/>
      <c r="K4" s="12"/>
    </row>
    <row r="5" spans="1:12" s="5" customFormat="1" ht="43.5" customHeight="1" x14ac:dyDescent="0.3">
      <c r="A5" s="6"/>
      <c r="B5" s="37" t="s">
        <v>12</v>
      </c>
      <c r="C5" s="304" t="s">
        <v>372</v>
      </c>
      <c r="D5" s="304"/>
      <c r="E5" s="304"/>
      <c r="F5" s="304"/>
      <c r="G5" s="192"/>
      <c r="H5" s="9"/>
      <c r="L5" s="12"/>
    </row>
    <row r="6" spans="1:12" s="5" customFormat="1" ht="7.5" customHeight="1" x14ac:dyDescent="0.3">
      <c r="A6" s="6"/>
      <c r="B6" s="10"/>
      <c r="C6" s="10"/>
      <c r="D6" s="13"/>
      <c r="E6" s="14"/>
      <c r="F6" s="14"/>
      <c r="G6" s="14"/>
      <c r="H6" s="9"/>
      <c r="L6" s="12"/>
    </row>
    <row r="7" spans="1:12" s="5" customFormat="1" ht="18.75" customHeight="1" x14ac:dyDescent="0.3">
      <c r="A7" s="6"/>
      <c r="B7" s="37" t="s">
        <v>13</v>
      </c>
      <c r="C7" s="304" t="s">
        <v>371</v>
      </c>
      <c r="D7" s="304"/>
      <c r="E7" s="304"/>
      <c r="F7" s="304"/>
      <c r="G7" s="192"/>
      <c r="H7" s="9"/>
      <c r="L7" s="12"/>
    </row>
    <row r="8" spans="1:12" s="5" customFormat="1" ht="7.5" customHeight="1" x14ac:dyDescent="0.3">
      <c r="A8" s="6"/>
      <c r="B8" s="10"/>
      <c r="C8" s="10"/>
      <c r="D8" s="13"/>
      <c r="E8" s="14"/>
      <c r="F8" s="14"/>
      <c r="G8" s="14"/>
      <c r="H8" s="9"/>
      <c r="L8" s="12"/>
    </row>
    <row r="9" spans="1:12" s="5" customFormat="1" ht="18.75" x14ac:dyDescent="0.3">
      <c r="A9" s="6"/>
      <c r="B9" s="37" t="s">
        <v>4</v>
      </c>
      <c r="C9" s="304" t="s">
        <v>370</v>
      </c>
      <c r="D9" s="304"/>
      <c r="E9" s="304"/>
      <c r="F9" s="304"/>
      <c r="G9" s="192"/>
      <c r="H9" s="9"/>
      <c r="L9" s="12"/>
    </row>
    <row r="10" spans="1:12" ht="23.25" customHeight="1" x14ac:dyDescent="0.3">
      <c r="A10" s="22"/>
      <c r="B10" s="18"/>
      <c r="C10" s="30"/>
      <c r="D10" s="10">
        <f>'Mydeco Corp.'!D6</f>
        <v>2010</v>
      </c>
      <c r="E10" s="10">
        <f>'Mydeco Corp.'!E6</f>
        <v>2011</v>
      </c>
      <c r="F10" s="10">
        <f>'Mydeco Corp.'!F6</f>
        <v>2012</v>
      </c>
      <c r="G10" s="10">
        <f>'Mydeco Corp.'!G6</f>
        <v>2013</v>
      </c>
      <c r="H10" s="9"/>
    </row>
    <row r="11" spans="1:12" ht="18.75" x14ac:dyDescent="0.3">
      <c r="A11" s="207"/>
      <c r="B11" s="206"/>
      <c r="C11" s="15"/>
      <c r="D11" s="205"/>
      <c r="E11" s="19"/>
      <c r="F11" s="18"/>
      <c r="G11" s="18"/>
      <c r="H11" s="9"/>
    </row>
    <row r="12" spans="1:12" ht="18.75" x14ac:dyDescent="0.3">
      <c r="A12" s="22"/>
      <c r="B12" s="16" t="s">
        <v>1</v>
      </c>
      <c r="C12" s="10" t="s">
        <v>369</v>
      </c>
      <c r="D12" s="204">
        <f>'Mydeco Corp.'!D7/'Mydeco Corp.'!C7-1</f>
        <v>-0.10017313875834777</v>
      </c>
      <c r="E12" s="204">
        <f>'Mydeco Corp.'!E7/'Mydeco Corp.'!D7-1</f>
        <v>0.16712479384277068</v>
      </c>
      <c r="F12" s="204">
        <f>'Mydeco Corp.'!F7/'Mydeco Corp.'!E7-1</f>
        <v>0.20277908619877527</v>
      </c>
      <c r="G12" s="204">
        <f>'Mydeco Corp.'!G7/'Mydeco Corp.'!F7-1</f>
        <v>0.18288623457998843</v>
      </c>
      <c r="H12" s="9"/>
    </row>
    <row r="13" spans="1:12" ht="18.75" x14ac:dyDescent="0.3">
      <c r="A13" s="22"/>
      <c r="B13" s="16" t="s">
        <v>2</v>
      </c>
      <c r="C13" s="10" t="s">
        <v>368</v>
      </c>
      <c r="D13" s="204">
        <f>'Mydeco Corp.'!D17/'Mydeco Corp.'!C17-1</f>
        <v>-0.83333333333333348</v>
      </c>
      <c r="E13" s="204">
        <f>'Mydeco Corp.'!E17/'Mydeco Corp.'!D17-1</f>
        <v>1.1000000000000045</v>
      </c>
      <c r="F13" s="204">
        <f>'Mydeco Corp.'!F17/'Mydeco Corp.'!E17-1</f>
        <v>1.0158730158730074</v>
      </c>
      <c r="G13" s="204">
        <f>'Mydeco Corp.'!G17/'Mydeco Corp.'!F17-1</f>
        <v>0.70866141732284071</v>
      </c>
      <c r="H13" s="9"/>
    </row>
    <row r="14" spans="1:12" ht="100.5" customHeight="1" x14ac:dyDescent="0.3">
      <c r="A14" s="22"/>
      <c r="B14" s="203" t="s">
        <v>3</v>
      </c>
      <c r="C14" s="202" t="s">
        <v>367</v>
      </c>
      <c r="D14" s="307" t="s">
        <v>366</v>
      </c>
      <c r="E14" s="307"/>
      <c r="F14" s="307"/>
      <c r="G14" s="307"/>
      <c r="H14" s="9"/>
    </row>
    <row r="15" spans="1:12" ht="19.5" thickBot="1" x14ac:dyDescent="0.35">
      <c r="A15" s="26"/>
      <c r="B15" s="27"/>
      <c r="C15" s="27"/>
      <c r="D15" s="27"/>
      <c r="E15" s="27"/>
      <c r="F15" s="28"/>
      <c r="G15" s="28"/>
      <c r="H15" s="29"/>
    </row>
    <row r="16" spans="1:12" ht="13.5" thickTop="1" x14ac:dyDescent="0.2"/>
  </sheetData>
  <mergeCells count="6">
    <mergeCell ref="D14:G14"/>
    <mergeCell ref="B2:C2"/>
    <mergeCell ref="B4:F4"/>
    <mergeCell ref="C5:F5"/>
    <mergeCell ref="C7:F7"/>
    <mergeCell ref="C9:F9"/>
  </mergeCells>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election activeCell="K11" sqref="K11"/>
    </sheetView>
  </sheetViews>
  <sheetFormatPr defaultColWidth="8.85546875" defaultRowHeight="12.75" x14ac:dyDescent="0.2"/>
  <cols>
    <col min="2" max="2" width="6.7109375" customWidth="1"/>
    <col min="3" max="3" width="24.28515625" customWidth="1"/>
    <col min="4" max="4" width="14.28515625" customWidth="1"/>
    <col min="5" max="5" width="14.28515625" style="1" customWidth="1"/>
    <col min="6" max="8" width="19.5703125" customWidth="1"/>
  </cols>
  <sheetData>
    <row r="1" spans="1:13" s="5" customFormat="1" ht="19.5" thickTop="1" x14ac:dyDescent="0.3">
      <c r="A1" s="2"/>
      <c r="B1" s="3"/>
      <c r="C1" s="3"/>
      <c r="D1" s="3"/>
      <c r="E1" s="3"/>
      <c r="F1" s="3"/>
      <c r="G1" s="3"/>
      <c r="H1" s="3"/>
      <c r="I1" s="4"/>
    </row>
    <row r="2" spans="1:13" s="5" customFormat="1" ht="18.75" x14ac:dyDescent="0.3">
      <c r="A2" s="6"/>
      <c r="B2" s="306" t="s">
        <v>389</v>
      </c>
      <c r="C2" s="306"/>
      <c r="D2" s="8"/>
      <c r="E2" s="8"/>
      <c r="F2" s="8"/>
      <c r="G2" s="8"/>
      <c r="H2" s="8"/>
      <c r="I2" s="9"/>
    </row>
    <row r="3" spans="1:13" s="5" customFormat="1" ht="18.75" x14ac:dyDescent="0.3">
      <c r="A3" s="6"/>
      <c r="B3" s="10"/>
      <c r="C3" s="10"/>
      <c r="D3" s="10"/>
      <c r="E3" s="10"/>
      <c r="F3" s="10"/>
      <c r="G3" s="10"/>
      <c r="H3" s="10"/>
      <c r="I3" s="11"/>
      <c r="K3" s="12"/>
      <c r="L3" s="12"/>
    </row>
    <row r="4" spans="1:13" s="5" customFormat="1" ht="18.75" x14ac:dyDescent="0.3">
      <c r="A4" s="6"/>
      <c r="B4" s="304" t="s">
        <v>373</v>
      </c>
      <c r="C4" s="304"/>
      <c r="D4" s="304"/>
      <c r="E4" s="304"/>
      <c r="F4" s="304"/>
      <c r="G4" s="192"/>
      <c r="H4" s="192"/>
      <c r="I4" s="9"/>
      <c r="L4" s="12"/>
    </row>
    <row r="5" spans="1:13" s="5" customFormat="1" ht="43.5" customHeight="1" x14ac:dyDescent="0.3">
      <c r="A5" s="6"/>
      <c r="B5" s="37"/>
      <c r="C5" s="304" t="s">
        <v>390</v>
      </c>
      <c r="D5" s="304"/>
      <c r="E5" s="304"/>
      <c r="F5" s="304"/>
      <c r="G5" s="192"/>
      <c r="H5" s="192"/>
      <c r="I5" s="9"/>
      <c r="M5" s="12"/>
    </row>
    <row r="6" spans="1:13" s="5" customFormat="1" ht="7.5" customHeight="1" x14ac:dyDescent="0.3">
      <c r="A6" s="6"/>
      <c r="B6" s="10"/>
      <c r="C6" s="10"/>
      <c r="D6" s="13"/>
      <c r="E6" s="14"/>
      <c r="F6" s="14"/>
      <c r="G6" s="14"/>
      <c r="H6" s="14"/>
      <c r="I6" s="9"/>
      <c r="M6" s="12"/>
    </row>
    <row r="7" spans="1:13" s="5" customFormat="1" ht="18.75" customHeight="1" x14ac:dyDescent="0.3">
      <c r="A7" s="6"/>
      <c r="B7" s="37"/>
      <c r="C7" s="304"/>
      <c r="D7" s="304"/>
      <c r="E7" s="304"/>
      <c r="F7" s="304"/>
      <c r="G7" s="192"/>
      <c r="H7" s="192"/>
      <c r="I7" s="9"/>
      <c r="M7" s="12"/>
    </row>
    <row r="8" spans="1:13" s="5" customFormat="1" ht="7.5" customHeight="1" x14ac:dyDescent="0.3">
      <c r="A8" s="6"/>
      <c r="B8" s="10"/>
      <c r="C8" s="10"/>
      <c r="D8" s="13"/>
      <c r="E8" s="14"/>
      <c r="F8" s="14"/>
      <c r="G8" s="14"/>
      <c r="H8" s="14"/>
      <c r="I8" s="9"/>
      <c r="M8" s="12"/>
    </row>
    <row r="9" spans="1:13" s="5" customFormat="1" ht="18.75" x14ac:dyDescent="0.3">
      <c r="A9" s="6"/>
      <c r="B9" s="37"/>
      <c r="C9" s="304"/>
      <c r="D9" s="304"/>
      <c r="E9" s="304"/>
      <c r="F9" s="304"/>
      <c r="G9" s="192"/>
      <c r="H9" s="192"/>
      <c r="I9" s="9"/>
      <c r="M9" s="12"/>
    </row>
    <row r="10" spans="1:13" ht="23.25" customHeight="1" x14ac:dyDescent="0.3">
      <c r="A10" s="22"/>
      <c r="B10" s="18"/>
      <c r="D10" s="10">
        <v>2009</v>
      </c>
      <c r="E10" s="10">
        <v>2010</v>
      </c>
      <c r="F10" s="10">
        <v>2011</v>
      </c>
      <c r="G10" s="10">
        <v>2012</v>
      </c>
      <c r="H10" s="10">
        <v>2013</v>
      </c>
      <c r="I10" s="9"/>
    </row>
    <row r="11" spans="1:13" ht="18.75" x14ac:dyDescent="0.3">
      <c r="A11" s="207"/>
      <c r="B11" s="206"/>
      <c r="C11" s="15" t="s">
        <v>391</v>
      </c>
      <c r="D11" s="216">
        <v>55</v>
      </c>
      <c r="E11" s="216">
        <v>53</v>
      </c>
      <c r="F11" s="216">
        <v>51</v>
      </c>
      <c r="G11" s="216">
        <v>49</v>
      </c>
      <c r="H11" s="216">
        <v>47</v>
      </c>
      <c r="I11" s="9"/>
    </row>
    <row r="12" spans="1:13" ht="18.75" x14ac:dyDescent="0.3">
      <c r="A12" s="22"/>
      <c r="B12" s="16"/>
      <c r="C12" s="10"/>
      <c r="D12" s="204"/>
      <c r="E12" s="204"/>
      <c r="F12" s="204"/>
      <c r="G12" s="204"/>
      <c r="H12" s="204"/>
      <c r="I12" s="9"/>
    </row>
    <row r="13" spans="1:13" ht="18.75" x14ac:dyDescent="0.3">
      <c r="A13" s="22"/>
      <c r="B13" s="16"/>
      <c r="C13" s="213" t="s">
        <v>0</v>
      </c>
      <c r="D13" s="217">
        <v>18</v>
      </c>
      <c r="E13" s="217">
        <v>2.9</v>
      </c>
      <c r="F13" s="217">
        <v>6.2</v>
      </c>
      <c r="G13" s="217">
        <v>12.7</v>
      </c>
      <c r="H13" s="217">
        <v>21.7</v>
      </c>
      <c r="I13" s="9"/>
    </row>
    <row r="14" spans="1:13" ht="18.75" x14ac:dyDescent="0.3">
      <c r="A14" s="22"/>
      <c r="B14" s="16"/>
      <c r="C14" s="187" t="s">
        <v>392</v>
      </c>
      <c r="D14" s="215">
        <f>D13/D11</f>
        <v>0.32727272727272727</v>
      </c>
      <c r="E14" s="215">
        <f>E13/E11</f>
        <v>5.4716981132075473E-2</v>
      </c>
      <c r="F14" s="215">
        <f>F13/F11</f>
        <v>0.12156862745098039</v>
      </c>
      <c r="G14" s="215">
        <f>G13/G11</f>
        <v>0.25918367346938775</v>
      </c>
      <c r="H14" s="215">
        <f>H13/H11</f>
        <v>0.46170212765957447</v>
      </c>
      <c r="I14" s="9"/>
    </row>
    <row r="15" spans="1:13" ht="21" customHeight="1" x14ac:dyDescent="0.3">
      <c r="A15" s="22"/>
      <c r="B15" s="203"/>
      <c r="C15" s="202"/>
      <c r="D15" s="308" t="s">
        <v>393</v>
      </c>
      <c r="E15" s="308"/>
      <c r="F15" s="308"/>
      <c r="G15" s="308"/>
      <c r="H15" s="308"/>
      <c r="I15" s="9"/>
    </row>
    <row r="16" spans="1:13" ht="19.5" thickBot="1" x14ac:dyDescent="0.35">
      <c r="A16" s="26"/>
      <c r="B16" s="27"/>
      <c r="C16" s="27"/>
      <c r="D16" s="27"/>
      <c r="E16" s="27"/>
      <c r="F16" s="28"/>
      <c r="G16" s="28"/>
      <c r="H16" s="28"/>
      <c r="I16" s="29"/>
    </row>
    <row r="17" ht="13.5" thickTop="1" x14ac:dyDescent="0.2"/>
  </sheetData>
  <mergeCells count="6">
    <mergeCell ref="D15:H15"/>
    <mergeCell ref="B2:C2"/>
    <mergeCell ref="B4:F4"/>
    <mergeCell ref="C5:F5"/>
    <mergeCell ref="C7:F7"/>
    <mergeCell ref="C9:F9"/>
  </mergeCells>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G14" sqref="G14"/>
    </sheetView>
  </sheetViews>
  <sheetFormatPr defaultColWidth="8.85546875" defaultRowHeight="12.75" x14ac:dyDescent="0.2"/>
  <cols>
    <col min="2" max="2" width="6.7109375" customWidth="1"/>
    <col min="3" max="3" width="35.85546875" bestFit="1" customWidth="1"/>
    <col min="4" max="4" width="14.28515625" customWidth="1"/>
    <col min="5" max="5" width="14.28515625" style="1" customWidth="1"/>
    <col min="6" max="7" width="19.5703125" customWidth="1"/>
  </cols>
  <sheetData>
    <row r="1" spans="1:11" s="5" customFormat="1" ht="19.5" thickTop="1" x14ac:dyDescent="0.3">
      <c r="A1" s="2"/>
      <c r="B1" s="3"/>
      <c r="C1" s="3"/>
      <c r="D1" s="3"/>
      <c r="E1" s="3"/>
      <c r="F1" s="3"/>
      <c r="G1" s="3"/>
      <c r="H1" s="4"/>
    </row>
    <row r="2" spans="1:11" s="5" customFormat="1" ht="18.75" x14ac:dyDescent="0.3">
      <c r="A2" s="6"/>
      <c r="B2" s="306" t="s">
        <v>386</v>
      </c>
      <c r="C2" s="306"/>
      <c r="D2" s="8"/>
      <c r="E2" s="8"/>
      <c r="F2" s="8"/>
      <c r="G2" s="8"/>
      <c r="H2" s="9"/>
    </row>
    <row r="3" spans="1:11" s="5" customFormat="1" ht="18.75" x14ac:dyDescent="0.3">
      <c r="A3" s="6"/>
      <c r="B3" s="10"/>
      <c r="C3" s="10"/>
      <c r="D3" s="10"/>
      <c r="E3" s="10"/>
      <c r="F3" s="10"/>
      <c r="G3" s="10"/>
      <c r="H3" s="11"/>
      <c r="J3" s="12"/>
      <c r="K3" s="12"/>
    </row>
    <row r="4" spans="1:11" s="5" customFormat="1" ht="114" customHeight="1" x14ac:dyDescent="0.3">
      <c r="A4" s="6"/>
      <c r="B4" s="304" t="s">
        <v>381</v>
      </c>
      <c r="C4" s="304"/>
      <c r="D4" s="304"/>
      <c r="E4" s="304"/>
      <c r="F4" s="304"/>
      <c r="G4" s="304"/>
      <c r="H4" s="9"/>
      <c r="K4" s="12"/>
    </row>
    <row r="5" spans="1:11" ht="23.25" customHeight="1" x14ac:dyDescent="0.3">
      <c r="A5" s="22"/>
      <c r="B5" s="18"/>
      <c r="C5" s="30"/>
      <c r="D5" s="10">
        <f>'Mydeco Corp.'!D6</f>
        <v>2010</v>
      </c>
      <c r="E5" s="10">
        <f>'Mydeco Corp.'!E6</f>
        <v>2011</v>
      </c>
      <c r="F5" s="10">
        <f>'Mydeco Corp.'!F6</f>
        <v>2012</v>
      </c>
      <c r="G5" s="10">
        <f>'Mydeco Corp.'!G6</f>
        <v>2013</v>
      </c>
      <c r="H5" s="9"/>
    </row>
    <row r="6" spans="1:11" ht="18.75" x14ac:dyDescent="0.3">
      <c r="A6" s="207"/>
      <c r="B6" s="206"/>
      <c r="C6" s="15"/>
      <c r="D6" s="205"/>
      <c r="E6" s="19"/>
      <c r="F6" s="18"/>
      <c r="G6" s="18"/>
      <c r="H6" s="9"/>
    </row>
    <row r="7" spans="1:11" ht="18.75" x14ac:dyDescent="0.3">
      <c r="A7" s="22"/>
      <c r="B7" s="16"/>
      <c r="C7" s="10" t="s">
        <v>380</v>
      </c>
      <c r="D7" s="210">
        <f>'Mydeco Corp.'!D13-'Mydeco Corp.'!D12</f>
        <v>64.5</v>
      </c>
      <c r="E7" s="210">
        <f>'Mydeco Corp.'!E13-'Mydeco Corp.'!E12</f>
        <v>76.200000000000017</v>
      </c>
      <c r="F7" s="210">
        <f>'Mydeco Corp.'!F13-'Mydeco Corp.'!F12</f>
        <v>95.399999999999977</v>
      </c>
      <c r="G7" s="210">
        <f>'Mydeco Corp.'!G13-'Mydeco Corp.'!G12</f>
        <v>111.40000000000003</v>
      </c>
      <c r="H7" s="9"/>
    </row>
    <row r="8" spans="1:11" ht="18.75" x14ac:dyDescent="0.3">
      <c r="A8" s="22"/>
      <c r="B8" s="16"/>
      <c r="C8" s="10" t="s">
        <v>379</v>
      </c>
      <c r="D8" s="210">
        <f>'Mydeco Corp.'!D12</f>
        <v>-27</v>
      </c>
      <c r="E8" s="210">
        <f>'Mydeco Corp.'!E12-4</f>
        <v>-38.299999999999997</v>
      </c>
      <c r="F8" s="210">
        <f>'Mydeco Corp.'!F12-4</f>
        <v>-42.4</v>
      </c>
      <c r="G8" s="210">
        <f>'Mydeco Corp.'!G12-4</f>
        <v>-42.6</v>
      </c>
      <c r="H8" s="9"/>
    </row>
    <row r="9" spans="1:11" ht="18.75" x14ac:dyDescent="0.3">
      <c r="A9" s="22"/>
      <c r="B9" s="16"/>
      <c r="C9" s="10" t="s">
        <v>378</v>
      </c>
      <c r="D9" s="210">
        <f>D7+D8</f>
        <v>37.5</v>
      </c>
      <c r="E9" s="210">
        <f>E7+E8</f>
        <v>37.90000000000002</v>
      </c>
      <c r="F9" s="210">
        <f>F7+F8</f>
        <v>52.999999999999979</v>
      </c>
      <c r="G9" s="210">
        <f>G7+G8</f>
        <v>68.80000000000004</v>
      </c>
      <c r="H9" s="9"/>
    </row>
    <row r="10" spans="1:11" ht="18.75" x14ac:dyDescent="0.3">
      <c r="A10" s="22"/>
      <c r="B10" s="16"/>
      <c r="C10" s="10" t="s">
        <v>377</v>
      </c>
      <c r="D10" s="210">
        <f>'Mydeco Corp.'!D14</f>
        <v>-32.9</v>
      </c>
      <c r="E10" s="210">
        <f>'Mydeco Corp.'!E14</f>
        <v>-32.200000000000003</v>
      </c>
      <c r="F10" s="210">
        <f>'Mydeco Corp.'!F14</f>
        <v>-37.4</v>
      </c>
      <c r="G10" s="210">
        <f>'Mydeco Corp.'!G14</f>
        <v>-39.4</v>
      </c>
      <c r="H10" s="9"/>
    </row>
    <row r="11" spans="1:11" ht="18.75" x14ac:dyDescent="0.3">
      <c r="A11" s="22"/>
      <c r="B11" s="16"/>
      <c r="C11" s="10" t="s">
        <v>376</v>
      </c>
      <c r="D11" s="210">
        <f>D9+D10</f>
        <v>4.6000000000000014</v>
      </c>
      <c r="E11" s="210">
        <f>E9+E10</f>
        <v>5.7000000000000171</v>
      </c>
      <c r="F11" s="210">
        <f>F9+F10</f>
        <v>15.59999999999998</v>
      </c>
      <c r="G11" s="210">
        <f>G9+G10</f>
        <v>29.400000000000041</v>
      </c>
      <c r="H11" s="9"/>
    </row>
    <row r="12" spans="1:11" ht="18.75" x14ac:dyDescent="0.3">
      <c r="A12" s="22"/>
      <c r="B12" s="16"/>
      <c r="C12" s="10" t="s">
        <v>375</v>
      </c>
      <c r="D12" s="210">
        <f>D11*-0.35</f>
        <v>-1.6100000000000003</v>
      </c>
      <c r="E12" s="210">
        <f>E11*-0.35</f>
        <v>-1.9950000000000059</v>
      </c>
      <c r="F12" s="210">
        <f>F11*-0.35</f>
        <v>-5.4599999999999929</v>
      </c>
      <c r="G12" s="210">
        <f>G11*-0.35</f>
        <v>-10.290000000000013</v>
      </c>
      <c r="H12" s="9"/>
    </row>
    <row r="13" spans="1:11" ht="18.75" x14ac:dyDescent="0.3">
      <c r="A13" s="22"/>
      <c r="B13" s="16"/>
      <c r="C13" s="10" t="s">
        <v>374</v>
      </c>
      <c r="D13" s="209">
        <f>D11+D12</f>
        <v>2.9900000000000011</v>
      </c>
      <c r="E13" s="209">
        <f>E11+E12</f>
        <v>3.7050000000000112</v>
      </c>
      <c r="F13" s="209">
        <f>F11+F12</f>
        <v>10.139999999999986</v>
      </c>
      <c r="G13" s="209">
        <f>G11+G12</f>
        <v>19.110000000000028</v>
      </c>
      <c r="H13" s="9"/>
    </row>
    <row r="14" spans="1:11" ht="19.5" thickBot="1" x14ac:dyDescent="0.35">
      <c r="A14" s="26"/>
      <c r="B14" s="27"/>
      <c r="C14" s="27"/>
      <c r="D14" s="27"/>
      <c r="E14" s="27"/>
      <c r="F14" s="28"/>
      <c r="G14" s="28"/>
      <c r="H14" s="29"/>
    </row>
    <row r="15" spans="1:11" ht="13.5" thickTop="1" x14ac:dyDescent="0.2"/>
  </sheetData>
  <mergeCells count="2">
    <mergeCell ref="B2:C2"/>
    <mergeCell ref="B4:G4"/>
  </mergeCells>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B3" sqref="B3"/>
    </sheetView>
  </sheetViews>
  <sheetFormatPr defaultColWidth="8.85546875" defaultRowHeight="12.75" x14ac:dyDescent="0.2"/>
  <cols>
    <col min="2" max="2" width="6.7109375" customWidth="1"/>
    <col min="3" max="3" width="35.85546875" bestFit="1" customWidth="1"/>
    <col min="4" max="4" width="9.42578125" bestFit="1" customWidth="1"/>
    <col min="5" max="5" width="14.28515625" customWidth="1"/>
    <col min="6" max="6" width="14.28515625" style="1" customWidth="1"/>
    <col min="7" max="8" width="19.5703125" customWidth="1"/>
  </cols>
  <sheetData>
    <row r="1" spans="1:12" s="5" customFormat="1" ht="19.5" thickTop="1" x14ac:dyDescent="0.3">
      <c r="A1" s="2"/>
      <c r="B1" s="3"/>
      <c r="C1" s="3"/>
      <c r="D1" s="3"/>
      <c r="E1" s="3"/>
      <c r="F1" s="3"/>
      <c r="G1" s="3"/>
      <c r="H1" s="3"/>
      <c r="I1" s="4"/>
    </row>
    <row r="2" spans="1:12" s="5" customFormat="1" ht="18.75" x14ac:dyDescent="0.3">
      <c r="A2" s="6"/>
      <c r="B2" s="306" t="s">
        <v>388</v>
      </c>
      <c r="C2" s="306"/>
      <c r="D2" s="208"/>
      <c r="E2" s="8"/>
      <c r="F2" s="8"/>
      <c r="G2" s="8"/>
      <c r="H2" s="8"/>
      <c r="I2" s="9"/>
    </row>
    <row r="3" spans="1:12" s="5" customFormat="1" ht="18.75" x14ac:dyDescent="0.3">
      <c r="A3" s="6"/>
      <c r="B3" s="10"/>
      <c r="C3" s="10"/>
      <c r="D3" s="10"/>
      <c r="E3" s="10"/>
      <c r="F3" s="10"/>
      <c r="G3" s="10"/>
      <c r="H3" s="10"/>
      <c r="I3" s="11"/>
      <c r="K3" s="12"/>
      <c r="L3" s="12"/>
    </row>
    <row r="4" spans="1:12" s="5" customFormat="1" ht="114" customHeight="1" x14ac:dyDescent="0.3">
      <c r="A4" s="6"/>
      <c r="B4" s="304" t="s">
        <v>385</v>
      </c>
      <c r="C4" s="304"/>
      <c r="D4" s="304"/>
      <c r="E4" s="304"/>
      <c r="F4" s="304"/>
      <c r="G4" s="304"/>
      <c r="H4" s="304"/>
      <c r="I4" s="9"/>
    </row>
    <row r="5" spans="1:12" ht="23.25" customHeight="1" x14ac:dyDescent="0.3">
      <c r="A5" s="22"/>
      <c r="B5" s="18"/>
      <c r="C5" s="30"/>
      <c r="D5" s="10">
        <f>'Mydeco Corp.'!C6</f>
        <v>2009</v>
      </c>
      <c r="E5" s="10">
        <f>'Mydeco Corp.'!D6</f>
        <v>2010</v>
      </c>
      <c r="F5" s="10">
        <f>'Mydeco Corp.'!E6</f>
        <v>2011</v>
      </c>
      <c r="G5" s="10">
        <f>'Mydeco Corp.'!F6</f>
        <v>2012</v>
      </c>
      <c r="H5" s="10">
        <f>'Mydeco Corp.'!G6</f>
        <v>2013</v>
      </c>
      <c r="I5" s="9"/>
    </row>
    <row r="6" spans="1:12" ht="18.75" x14ac:dyDescent="0.3">
      <c r="A6" s="207"/>
      <c r="B6" s="206"/>
      <c r="C6" s="15"/>
      <c r="D6" s="15"/>
      <c r="E6" s="205"/>
      <c r="F6" s="19"/>
      <c r="G6" s="18"/>
      <c r="H6" s="18"/>
      <c r="I6" s="9"/>
    </row>
    <row r="7" spans="1:12" ht="18.75" x14ac:dyDescent="0.3">
      <c r="A7" s="22"/>
      <c r="B7" s="16"/>
      <c r="C7" s="10" t="s">
        <v>55</v>
      </c>
      <c r="D7" s="210">
        <f>'Mydeco Corp.'!C7</f>
        <v>404.3</v>
      </c>
      <c r="E7" s="210">
        <f>'Mydeco Corp.'!D7</f>
        <v>363.8</v>
      </c>
      <c r="F7" s="210">
        <f>'Mydeco Corp.'!E7</f>
        <v>424.6</v>
      </c>
      <c r="G7" s="210">
        <f>'Mydeco Corp.'!F7</f>
        <v>510.7</v>
      </c>
      <c r="H7" s="210">
        <f>'Mydeco Corp.'!G7</f>
        <v>604.1</v>
      </c>
      <c r="I7" s="9"/>
    </row>
    <row r="8" spans="1:12" ht="18.75" x14ac:dyDescent="0.3">
      <c r="A8" s="22"/>
      <c r="B8" s="16"/>
      <c r="C8" s="10" t="s">
        <v>384</v>
      </c>
      <c r="D8" s="212">
        <f>'Mydeco Corp.'!C17/'Mydeco Corp.'!C7</f>
        <v>4.4521395003710156E-2</v>
      </c>
      <c r="E8" s="210"/>
      <c r="F8" s="210"/>
      <c r="G8" s="210"/>
      <c r="H8" s="210"/>
      <c r="I8" s="9"/>
    </row>
    <row r="9" spans="1:12" ht="18.75" x14ac:dyDescent="0.3">
      <c r="A9" s="22"/>
      <c r="B9" s="16"/>
      <c r="C9" s="10" t="s">
        <v>374</v>
      </c>
      <c r="D9" s="210">
        <f>D7*$D$8</f>
        <v>18.000000000000018</v>
      </c>
      <c r="E9" s="210">
        <f>E7*$D$8</f>
        <v>16.196883502349756</v>
      </c>
      <c r="F9" s="210">
        <f>F7*$D$8</f>
        <v>18.903784318575333</v>
      </c>
      <c r="G9" s="210">
        <f>G7*$D$8</f>
        <v>22.737076428394776</v>
      </c>
      <c r="H9" s="210">
        <f>H7*$D$8</f>
        <v>26.895374721741305</v>
      </c>
      <c r="I9" s="9"/>
    </row>
    <row r="10" spans="1:12" ht="18.75" x14ac:dyDescent="0.3">
      <c r="A10" s="22"/>
      <c r="B10" s="16"/>
      <c r="C10" s="10" t="s">
        <v>383</v>
      </c>
      <c r="D10" s="210">
        <f>'Mydeco Corp.'!C18</f>
        <v>55</v>
      </c>
      <c r="E10" s="210">
        <f>'Mydeco Corp.'!D18</f>
        <v>55</v>
      </c>
      <c r="F10" s="210">
        <f>'Mydeco Corp.'!E18</f>
        <v>55</v>
      </c>
      <c r="G10" s="210">
        <f>'Mydeco Corp.'!F18</f>
        <v>55</v>
      </c>
      <c r="H10" s="210">
        <f>'Mydeco Corp.'!G18</f>
        <v>55</v>
      </c>
      <c r="I10" s="9"/>
    </row>
    <row r="11" spans="1:12" ht="18.75" x14ac:dyDescent="0.3">
      <c r="A11" s="22"/>
      <c r="B11" s="16"/>
      <c r="C11" s="10" t="s">
        <v>382</v>
      </c>
      <c r="D11" s="211">
        <f>D9/D10</f>
        <v>0.3272727272727276</v>
      </c>
      <c r="E11" s="211">
        <f>E9/E10</f>
        <v>0.29448879095181374</v>
      </c>
      <c r="F11" s="211">
        <f>F9/F10</f>
        <v>0.34370516942864243</v>
      </c>
      <c r="G11" s="211">
        <f>G9/G10</f>
        <v>0.41340138960717776</v>
      </c>
      <c r="H11" s="211">
        <f>H9/H10</f>
        <v>0.48900681312256916</v>
      </c>
      <c r="I11" s="9"/>
    </row>
    <row r="12" spans="1:12" ht="19.5" thickBot="1" x14ac:dyDescent="0.35">
      <c r="A12" s="26"/>
      <c r="B12" s="27"/>
      <c r="C12" s="27"/>
      <c r="D12" s="27"/>
      <c r="E12" s="27"/>
      <c r="F12" s="27"/>
      <c r="G12" s="28"/>
      <c r="H12" s="28"/>
      <c r="I12" s="29"/>
    </row>
    <row r="13" spans="1:12" ht="13.5" thickTop="1" x14ac:dyDescent="0.2"/>
  </sheetData>
  <mergeCells count="2">
    <mergeCell ref="B2:C2"/>
    <mergeCell ref="B4:H4"/>
  </mergeCells>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opLeftCell="A5" workbookViewId="0">
      <selection activeCell="C11" sqref="C11:F11"/>
    </sheetView>
  </sheetViews>
  <sheetFormatPr defaultColWidth="8.85546875" defaultRowHeight="12.75" x14ac:dyDescent="0.2"/>
  <cols>
    <col min="1" max="1" width="8.85546875" customWidth="1"/>
    <col min="2" max="2" width="6.7109375" customWidth="1"/>
    <col min="3" max="3" width="30.28515625" bestFit="1" customWidth="1"/>
    <col min="4" max="4" width="14.28515625" customWidth="1"/>
    <col min="5" max="5" width="14.28515625" style="1" customWidth="1"/>
    <col min="6" max="6" width="14.28515625" customWidth="1"/>
  </cols>
  <sheetData>
    <row r="1" spans="1:11" s="5" customFormat="1" ht="19.5" thickTop="1" x14ac:dyDescent="0.3">
      <c r="A1" s="2"/>
      <c r="B1" s="3"/>
      <c r="C1" s="3"/>
      <c r="D1" s="3"/>
      <c r="E1" s="3"/>
      <c r="F1" s="3"/>
      <c r="G1" s="4"/>
    </row>
    <row r="2" spans="1:11" s="5" customFormat="1" ht="18.75" x14ac:dyDescent="0.3">
      <c r="A2" s="6"/>
      <c r="B2" s="305" t="s">
        <v>313</v>
      </c>
      <c r="C2" s="305"/>
      <c r="D2" s="8"/>
      <c r="E2" s="8"/>
      <c r="F2" s="8"/>
      <c r="G2" s="9"/>
    </row>
    <row r="3" spans="1:11" s="5" customFormat="1" ht="18.75" x14ac:dyDescent="0.3">
      <c r="A3" s="6"/>
      <c r="B3" s="10"/>
      <c r="C3" s="10"/>
      <c r="D3" s="10"/>
      <c r="E3" s="10"/>
      <c r="F3" s="10"/>
      <c r="G3" s="11"/>
      <c r="I3" s="12"/>
      <c r="J3" s="12"/>
    </row>
    <row r="4" spans="1:11" s="5" customFormat="1" ht="99.75" customHeight="1" x14ac:dyDescent="0.3">
      <c r="A4" s="6"/>
      <c r="B4" s="304" t="s">
        <v>303</v>
      </c>
      <c r="C4" s="304"/>
      <c r="D4" s="304"/>
      <c r="E4" s="304"/>
      <c r="F4" s="304"/>
      <c r="G4" s="9"/>
      <c r="J4" s="12"/>
    </row>
    <row r="5" spans="1:11" s="5" customFormat="1" ht="40.5" customHeight="1" x14ac:dyDescent="0.3">
      <c r="A5" s="6"/>
      <c r="B5" s="37" t="s">
        <v>12</v>
      </c>
      <c r="C5" s="304" t="s">
        <v>304</v>
      </c>
      <c r="D5" s="304"/>
      <c r="E5" s="304"/>
      <c r="F5" s="304"/>
      <c r="G5" s="9"/>
      <c r="K5" s="12"/>
    </row>
    <row r="6" spans="1:11" s="5" customFormat="1" ht="7.5" customHeight="1" x14ac:dyDescent="0.3">
      <c r="A6" s="6"/>
      <c r="B6" s="10"/>
      <c r="C6" s="10"/>
      <c r="D6" s="13"/>
      <c r="E6" s="14"/>
      <c r="F6" s="14"/>
      <c r="G6" s="9"/>
      <c r="K6" s="12"/>
    </row>
    <row r="7" spans="1:11" s="5" customFormat="1" ht="40.5" customHeight="1" x14ac:dyDescent="0.3">
      <c r="A7" s="6"/>
      <c r="B7" s="37" t="s">
        <v>13</v>
      </c>
      <c r="C7" s="304" t="s">
        <v>305</v>
      </c>
      <c r="D7" s="304"/>
      <c r="E7" s="304"/>
      <c r="F7" s="304"/>
      <c r="G7" s="9"/>
      <c r="K7" s="12"/>
    </row>
    <row r="8" spans="1:11" s="5" customFormat="1" ht="7.5" customHeight="1" x14ac:dyDescent="0.3">
      <c r="A8" s="6"/>
      <c r="B8" s="10"/>
      <c r="C8" s="10"/>
      <c r="D8" s="13"/>
      <c r="E8" s="14"/>
      <c r="F8" s="14"/>
      <c r="G8" s="9"/>
      <c r="K8" s="12"/>
    </row>
    <row r="9" spans="1:11" s="5" customFormat="1" ht="40.5" customHeight="1" x14ac:dyDescent="0.3">
      <c r="A9" s="6"/>
      <c r="B9" s="37" t="s">
        <v>4</v>
      </c>
      <c r="C9" s="304" t="s">
        <v>306</v>
      </c>
      <c r="D9" s="304"/>
      <c r="E9" s="304"/>
      <c r="F9" s="304"/>
      <c r="G9" s="9"/>
      <c r="K9" s="12"/>
    </row>
    <row r="10" spans="1:11" s="5" customFormat="1" ht="7.5" customHeight="1" x14ac:dyDescent="0.3">
      <c r="A10" s="6"/>
      <c r="B10" s="10"/>
      <c r="C10" s="10"/>
      <c r="D10" s="13"/>
      <c r="E10" s="14"/>
      <c r="F10" s="14"/>
      <c r="G10" s="9"/>
      <c r="K10" s="12"/>
    </row>
    <row r="11" spans="1:11" s="5" customFormat="1" ht="40.5" customHeight="1" x14ac:dyDescent="0.3">
      <c r="A11" s="6"/>
      <c r="B11" s="37" t="s">
        <v>95</v>
      </c>
      <c r="C11" s="304" t="s">
        <v>307</v>
      </c>
      <c r="D11" s="304"/>
      <c r="E11" s="304"/>
      <c r="F11" s="304"/>
      <c r="G11" s="9"/>
      <c r="K11" s="12"/>
    </row>
    <row r="12" spans="1:11" ht="18.75" x14ac:dyDescent="0.3">
      <c r="A12" s="38"/>
      <c r="B12" s="39"/>
      <c r="C12" s="31"/>
      <c r="D12" s="41"/>
      <c r="E12" s="19"/>
      <c r="F12" s="18"/>
      <c r="G12" s="9"/>
    </row>
    <row r="13" spans="1:11" ht="18.75" x14ac:dyDescent="0.3">
      <c r="A13" s="22"/>
      <c r="B13" s="16" t="s">
        <v>1</v>
      </c>
      <c r="C13" s="10" t="s">
        <v>308</v>
      </c>
      <c r="D13" s="89">
        <f>'GMCR FInancial Statements'!D131</f>
        <v>477785</v>
      </c>
      <c r="E13" s="90" t="s">
        <v>49</v>
      </c>
      <c r="F13" s="18"/>
      <c r="G13" s="9"/>
    </row>
    <row r="14" spans="1:11" ht="18.75" x14ac:dyDescent="0.3">
      <c r="A14" s="22"/>
      <c r="B14" s="16" t="s">
        <v>2</v>
      </c>
      <c r="C14" s="10" t="s">
        <v>309</v>
      </c>
      <c r="D14" s="108">
        <f>'GMCR FInancial Statements'!D104</f>
        <v>135656</v>
      </c>
      <c r="E14" s="90" t="s">
        <v>49</v>
      </c>
      <c r="F14" s="18"/>
      <c r="G14" s="9"/>
    </row>
    <row r="15" spans="1:11" ht="18.75" x14ac:dyDescent="0.3">
      <c r="A15" s="22"/>
      <c r="B15" s="16" t="s">
        <v>3</v>
      </c>
      <c r="C15" s="10" t="s">
        <v>310</v>
      </c>
      <c r="D15" s="108">
        <f>'GMCR FInancial Statements'!C139:D139</f>
        <v>-401121</v>
      </c>
      <c r="E15" s="90" t="s">
        <v>49</v>
      </c>
      <c r="F15" s="18"/>
      <c r="G15" s="9"/>
    </row>
    <row r="16" spans="1:11" ht="18.75" x14ac:dyDescent="0.3">
      <c r="A16" s="22"/>
      <c r="B16" s="16" t="s">
        <v>97</v>
      </c>
      <c r="C16" s="40" t="s">
        <v>311</v>
      </c>
      <c r="D16" s="108">
        <f>'GMCR FInancial Statements'!D144+'GMCR FInancial Statements'!D148</f>
        <v>-64378</v>
      </c>
      <c r="E16" s="90" t="s">
        <v>49</v>
      </c>
      <c r="F16" s="18"/>
      <c r="G16" s="9"/>
    </row>
    <row r="17" spans="1:7" ht="18.75" x14ac:dyDescent="0.3">
      <c r="A17" s="22"/>
      <c r="B17" s="42"/>
      <c r="C17" s="40" t="s">
        <v>312</v>
      </c>
      <c r="D17" s="92"/>
      <c r="E17" s="35"/>
      <c r="F17" s="18"/>
      <c r="G17" s="9"/>
    </row>
    <row r="18" spans="1:7" ht="19.5" thickBot="1" x14ac:dyDescent="0.35">
      <c r="A18" s="26"/>
      <c r="B18" s="27"/>
      <c r="C18" s="27"/>
      <c r="D18" s="27"/>
      <c r="E18" s="27"/>
      <c r="F18" s="28"/>
      <c r="G18" s="29"/>
    </row>
    <row r="19" spans="1:7" ht="13.5" thickTop="1" x14ac:dyDescent="0.2"/>
  </sheetData>
  <mergeCells count="6">
    <mergeCell ref="B2:C2"/>
    <mergeCell ref="B4:F4"/>
    <mergeCell ref="C5:F5"/>
    <mergeCell ref="C7:F7"/>
    <mergeCell ref="C11:F11"/>
    <mergeCell ref="C9:F9"/>
  </mergeCells>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B4" sqref="B4:G4"/>
    </sheetView>
  </sheetViews>
  <sheetFormatPr defaultColWidth="8.85546875" defaultRowHeight="12.75" x14ac:dyDescent="0.2"/>
  <cols>
    <col min="1" max="1" width="8.85546875" customWidth="1"/>
    <col min="2" max="2" width="5.85546875" customWidth="1"/>
    <col min="3" max="3" width="50.85546875" customWidth="1"/>
    <col min="4" max="4" width="21.28515625" bestFit="1" customWidth="1"/>
    <col min="5" max="7" width="18.85546875" bestFit="1" customWidth="1"/>
    <col min="8" max="8" width="16.28515625" customWidth="1"/>
  </cols>
  <sheetData>
    <row r="1" spans="1:11" s="5" customFormat="1" ht="19.5" thickTop="1" x14ac:dyDescent="0.3">
      <c r="A1" s="2"/>
      <c r="B1" s="3"/>
      <c r="C1" s="3"/>
      <c r="D1" s="3"/>
      <c r="E1" s="3"/>
      <c r="F1" s="3"/>
      <c r="G1" s="3"/>
      <c r="H1" s="4"/>
    </row>
    <row r="2" spans="1:11" s="5" customFormat="1" ht="18.75" x14ac:dyDescent="0.3">
      <c r="A2" s="6"/>
      <c r="B2" s="305" t="s">
        <v>59</v>
      </c>
      <c r="C2" s="305"/>
      <c r="D2" s="7"/>
      <c r="E2" s="8"/>
      <c r="F2" s="8"/>
      <c r="G2" s="8"/>
      <c r="H2" s="9"/>
    </row>
    <row r="3" spans="1:11" s="5" customFormat="1" ht="18.75" x14ac:dyDescent="0.3">
      <c r="A3" s="6"/>
      <c r="B3" s="10"/>
      <c r="C3" s="10"/>
      <c r="D3" s="10"/>
      <c r="E3" s="10"/>
      <c r="F3" s="10"/>
      <c r="G3" s="10"/>
      <c r="H3" s="11"/>
      <c r="J3" s="12"/>
      <c r="K3" s="12"/>
    </row>
    <row r="4" spans="1:11" s="5" customFormat="1" ht="61.5" customHeight="1" x14ac:dyDescent="0.3">
      <c r="A4" s="6"/>
      <c r="B4" s="310" t="s">
        <v>436</v>
      </c>
      <c r="C4" s="311"/>
      <c r="D4" s="311"/>
      <c r="E4" s="311"/>
      <c r="F4" s="311"/>
      <c r="G4" s="311"/>
      <c r="H4" s="9"/>
      <c r="K4" s="12"/>
    </row>
    <row r="5" spans="1:11" s="5" customFormat="1" ht="40.5" customHeight="1" x14ac:dyDescent="0.3">
      <c r="A5" s="6"/>
      <c r="B5" s="37" t="s">
        <v>12</v>
      </c>
      <c r="C5" s="309" t="s">
        <v>114</v>
      </c>
      <c r="D5" s="309"/>
      <c r="E5" s="309"/>
      <c r="F5" s="309"/>
      <c r="G5" s="309"/>
      <c r="H5" s="9"/>
      <c r="K5" s="12"/>
    </row>
    <row r="6" spans="1:11" s="5" customFormat="1" ht="7.5" customHeight="1" x14ac:dyDescent="0.3">
      <c r="A6" s="6"/>
      <c r="B6" s="10"/>
      <c r="C6" s="102"/>
      <c r="D6" s="103"/>
      <c r="E6" s="104"/>
      <c r="F6" s="104"/>
      <c r="G6" s="104"/>
      <c r="H6" s="9"/>
      <c r="K6" s="12"/>
    </row>
    <row r="7" spans="1:11" s="5" customFormat="1" ht="41.25" customHeight="1" x14ac:dyDescent="0.3">
      <c r="A7" s="6"/>
      <c r="B7" s="37" t="s">
        <v>13</v>
      </c>
      <c r="C7" s="309" t="s">
        <v>78</v>
      </c>
      <c r="D7" s="309"/>
      <c r="E7" s="309"/>
      <c r="F7" s="309"/>
      <c r="G7" s="309"/>
      <c r="H7" s="9"/>
      <c r="K7" s="12"/>
    </row>
    <row r="8" spans="1:11" s="5" customFormat="1" ht="7.5" customHeight="1" x14ac:dyDescent="0.3">
      <c r="A8" s="6"/>
      <c r="B8" s="10"/>
      <c r="C8" s="102"/>
      <c r="D8" s="103"/>
      <c r="E8" s="104"/>
      <c r="F8" s="104"/>
      <c r="G8" s="104"/>
      <c r="H8" s="9"/>
      <c r="K8" s="12"/>
    </row>
    <row r="9" spans="1:11" s="5" customFormat="1" ht="41.25" customHeight="1" x14ac:dyDescent="0.3">
      <c r="A9" s="6"/>
      <c r="B9" s="37" t="s">
        <v>4</v>
      </c>
      <c r="C9" s="309" t="s">
        <v>79</v>
      </c>
      <c r="D9" s="309"/>
      <c r="E9" s="309"/>
      <c r="F9" s="309"/>
      <c r="G9" s="309"/>
      <c r="H9" s="9"/>
      <c r="K9" s="12"/>
    </row>
    <row r="10" spans="1:11" ht="18.75" x14ac:dyDescent="0.3">
      <c r="A10" s="38"/>
      <c r="B10" s="97"/>
      <c r="C10" s="39"/>
      <c r="D10" s="97"/>
      <c r="E10" s="97"/>
      <c r="F10" s="30"/>
      <c r="G10" s="30"/>
      <c r="H10" s="9"/>
    </row>
    <row r="11" spans="1:11" s="5" customFormat="1" ht="18.75" x14ac:dyDescent="0.3">
      <c r="A11" s="6"/>
      <c r="B11" s="10"/>
      <c r="D11" s="97"/>
      <c r="E11" s="97"/>
      <c r="F11" s="97"/>
      <c r="G11" s="97"/>
      <c r="H11" s="9"/>
    </row>
    <row r="12" spans="1:11" s="5" customFormat="1" ht="18.75" x14ac:dyDescent="0.3">
      <c r="A12" s="6"/>
      <c r="B12" s="10"/>
      <c r="C12" s="10"/>
      <c r="D12" s="97"/>
      <c r="E12" s="97"/>
      <c r="F12" s="97"/>
      <c r="G12" s="97"/>
      <c r="H12" s="9"/>
    </row>
    <row r="13" spans="1:11" s="5" customFormat="1" ht="3.75" customHeight="1" x14ac:dyDescent="0.3">
      <c r="A13" s="6"/>
      <c r="B13" s="10"/>
      <c r="C13" s="10"/>
      <c r="D13"/>
      <c r="E13" s="97"/>
      <c r="F13"/>
      <c r="G13" s="97"/>
      <c r="H13" s="9"/>
    </row>
    <row r="14" spans="1:11" s="5" customFormat="1" ht="6.75" customHeight="1" x14ac:dyDescent="0.3">
      <c r="A14" s="6"/>
      <c r="B14" s="10"/>
      <c r="C14" s="97"/>
      <c r="D14" s="97"/>
      <c r="E14"/>
      <c r="F14" s="97"/>
      <c r="G14" s="97"/>
      <c r="H14" s="9"/>
    </row>
    <row r="15" spans="1:11" ht="18.75" x14ac:dyDescent="0.3">
      <c r="A15" s="22"/>
      <c r="B15" s="16" t="s">
        <v>12</v>
      </c>
      <c r="C15" s="10" t="s">
        <v>80</v>
      </c>
      <c r="D15" s="89">
        <f>'Problem 16 CF Statement'!C4</f>
        <v>276710</v>
      </c>
      <c r="E15" s="89">
        <f>'Problem 16 CF Statement'!D4</f>
        <v>228964</v>
      </c>
      <c r="F15" s="89">
        <f>'Problem 16 CF Statement'!E4</f>
        <v>194062</v>
      </c>
      <c r="G15" s="89">
        <f>'Problem 16 CF Statement'!F4</f>
        <v>218532</v>
      </c>
      <c r="H15" s="33"/>
    </row>
    <row r="16" spans="1:11" ht="18.75" x14ac:dyDescent="0.3">
      <c r="A16" s="22"/>
      <c r="B16" s="16"/>
      <c r="C16" s="10" t="s">
        <v>81</v>
      </c>
      <c r="D16" s="89">
        <f>'Problem 16 CF Statement'!C12</f>
        <v>227502</v>
      </c>
      <c r="E16" s="89">
        <f>'Problem 16 CF Statement'!D12</f>
        <v>-13935</v>
      </c>
      <c r="F16" s="89">
        <f>'Problem 16 CF Statement'!E12</f>
        <v>717635</v>
      </c>
      <c r="G16" s="89">
        <f>'Problem 16 CF Statement'!F12</f>
        <v>254534</v>
      </c>
      <c r="H16" s="33"/>
    </row>
    <row r="17" spans="1:8" ht="18.75" x14ac:dyDescent="0.3">
      <c r="A17" s="22"/>
      <c r="B17" s="99"/>
      <c r="C17" s="10"/>
      <c r="D17" s="109">
        <v>4</v>
      </c>
      <c r="E17" s="109">
        <v>3</v>
      </c>
      <c r="F17" s="109">
        <v>2</v>
      </c>
      <c r="G17" s="109">
        <v>1</v>
      </c>
      <c r="H17" s="105" t="s">
        <v>86</v>
      </c>
    </row>
    <row r="18" spans="1:8" ht="18.75" x14ac:dyDescent="0.3">
      <c r="A18" s="22"/>
      <c r="B18" s="16" t="s">
        <v>13</v>
      </c>
      <c r="C18" s="10" t="s">
        <v>82</v>
      </c>
      <c r="D18" s="89">
        <f>'Problem 16 CF Statement'!C12</f>
        <v>227502</v>
      </c>
      <c r="E18" s="89">
        <f>'Problem 16 CF Statement'!D12</f>
        <v>-13935</v>
      </c>
      <c r="F18" s="89">
        <f>'Problem 16 CF Statement'!E12</f>
        <v>717635</v>
      </c>
      <c r="G18" s="89">
        <f>'Problem 16 CF Statement'!F12</f>
        <v>254534</v>
      </c>
      <c r="H18" s="106">
        <f>SUM(D18:G18)</f>
        <v>1185736</v>
      </c>
    </row>
    <row r="19" spans="1:8" ht="18.75" x14ac:dyDescent="0.3">
      <c r="A19" s="38"/>
      <c r="B19" s="97"/>
      <c r="C19" s="10" t="s">
        <v>83</v>
      </c>
      <c r="D19" s="89">
        <f>'Problem 16 CF Statement'!C17</f>
        <v>-196952</v>
      </c>
      <c r="E19" s="89">
        <f>'Problem 16 CF Statement'!D17</f>
        <v>-35437</v>
      </c>
      <c r="F19" s="89">
        <f>'Problem 16 CF Statement'!E17</f>
        <v>-251331</v>
      </c>
      <c r="G19" s="89">
        <f>'Problem 16 CF Statement'!F17</f>
        <v>-96848</v>
      </c>
      <c r="H19" s="106">
        <f>SUM(D19:G19)</f>
        <v>-580568</v>
      </c>
    </row>
    <row r="20" spans="1:8" ht="18.75" x14ac:dyDescent="0.3">
      <c r="A20" s="38"/>
      <c r="B20" s="98"/>
      <c r="C20" s="10" t="s">
        <v>85</v>
      </c>
      <c r="D20" s="96">
        <f>-D19/D18</f>
        <v>0.86571546623765949</v>
      </c>
      <c r="E20" s="96">
        <f>-E19/E18</f>
        <v>-2.5430211697165412</v>
      </c>
      <c r="F20" s="96">
        <f>-F19/F18</f>
        <v>0.35022121273349266</v>
      </c>
      <c r="G20" s="96">
        <f>-G19/G18</f>
        <v>0.38049140782763796</v>
      </c>
      <c r="H20" s="107">
        <f>-H19/H18</f>
        <v>0.48962669599303721</v>
      </c>
    </row>
    <row r="21" spans="1:8" ht="18.75" x14ac:dyDescent="0.3">
      <c r="A21" s="22"/>
      <c r="B21" s="16" t="s">
        <v>4</v>
      </c>
      <c r="C21" s="10" t="s">
        <v>82</v>
      </c>
      <c r="D21" s="89">
        <f>'Problem 16 CF Statement'!C12</f>
        <v>227502</v>
      </c>
      <c r="E21" s="89">
        <f>'Problem 16 CF Statement'!D12</f>
        <v>-13935</v>
      </c>
      <c r="F21" s="89">
        <f>'Problem 16 CF Statement'!E12</f>
        <v>717635</v>
      </c>
      <c r="G21" s="89">
        <f>'Problem 16 CF Statement'!F12</f>
        <v>254534</v>
      </c>
      <c r="H21" s="106">
        <f>SUM(D21:G21)</f>
        <v>1185736</v>
      </c>
    </row>
    <row r="22" spans="1:8" ht="18.75" x14ac:dyDescent="0.3">
      <c r="A22" s="38"/>
      <c r="B22" s="97"/>
      <c r="C22" s="10" t="s">
        <v>84</v>
      </c>
      <c r="D22" s="89">
        <f>'Problem 16 CF Statement'!C23</f>
        <v>462718</v>
      </c>
      <c r="E22" s="89">
        <f>'Problem 16 CF Statement'!D23</f>
        <v>-13357</v>
      </c>
      <c r="F22" s="89">
        <f>'Problem 16 CF Statement'!E23</f>
        <v>-526189</v>
      </c>
      <c r="G22" s="89">
        <f>'Problem 16 CF Statement'!F23</f>
        <v>-96044</v>
      </c>
      <c r="H22" s="106">
        <f>SUM(D22:G22)</f>
        <v>-172872</v>
      </c>
    </row>
    <row r="23" spans="1:8" ht="18.75" x14ac:dyDescent="0.3">
      <c r="A23" s="38"/>
      <c r="B23" s="98"/>
      <c r="C23" s="44" t="s">
        <v>60</v>
      </c>
      <c r="D23" s="96">
        <f>-D22/D21</f>
        <v>-2.03390739422071</v>
      </c>
      <c r="E23" s="96">
        <f>-E22/E21</f>
        <v>-0.95852170792967351</v>
      </c>
      <c r="F23" s="96">
        <f>-F22/F21</f>
        <v>0.73322650093710595</v>
      </c>
      <c r="G23" s="96">
        <f>-G22/G21</f>
        <v>0.37733269425695587</v>
      </c>
      <c r="H23" s="107">
        <f>-H22/H21</f>
        <v>0.14579299270663959</v>
      </c>
    </row>
    <row r="24" spans="1:8" ht="18.75" x14ac:dyDescent="0.3">
      <c r="A24" s="38"/>
      <c r="B24" s="98"/>
      <c r="C24" s="10"/>
      <c r="H24" s="33"/>
    </row>
    <row r="25" spans="1:8" ht="13.5" thickBot="1" x14ac:dyDescent="0.25">
      <c r="A25" s="100"/>
      <c r="B25" s="101"/>
      <c r="C25" s="101"/>
      <c r="D25" s="101"/>
      <c r="E25" s="101"/>
      <c r="F25" s="27"/>
      <c r="G25" s="27"/>
      <c r="H25" s="34"/>
    </row>
    <row r="26" spans="1:8" ht="13.5" thickTop="1" x14ac:dyDescent="0.2"/>
  </sheetData>
  <mergeCells count="5">
    <mergeCell ref="C9:G9"/>
    <mergeCell ref="B4:G4"/>
    <mergeCell ref="B2:C2"/>
    <mergeCell ref="C5:G5"/>
    <mergeCell ref="C7:G7"/>
  </mergeCells>
  <phoneticPr fontId="0" type="noConversion"/>
  <hyperlinks>
    <hyperlink ref="B4:G4" location="'Problem 16 CF Statement'!A1" display="See the Problem CF Statement Sheet"/>
  </hyperlinks>
  <pageMargins left="0.75" right="0.75" top="1" bottom="1" header="0.5" footer="0.5"/>
  <pageSetup paperSize="9" orientation="portrait" horizontalDpi="4294967292" verticalDpi="429496729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heetViews>
  <sheetFormatPr defaultColWidth="8.85546875" defaultRowHeight="12.75" x14ac:dyDescent="0.2"/>
  <cols>
    <col min="1" max="1" width="8.85546875" customWidth="1"/>
    <col min="2" max="2" width="6.7109375" customWidth="1"/>
    <col min="3" max="3" width="41.42578125" customWidth="1"/>
    <col min="4" max="4" width="14.28515625" customWidth="1"/>
    <col min="5" max="5" width="16.28515625" bestFit="1" customWidth="1"/>
  </cols>
  <sheetData>
    <row r="1" spans="1:8" s="5" customFormat="1" ht="19.5" thickTop="1" x14ac:dyDescent="0.3">
      <c r="A1" s="2"/>
      <c r="B1" s="3"/>
      <c r="C1" s="3"/>
      <c r="D1" s="3"/>
      <c r="E1" s="4"/>
    </row>
    <row r="2" spans="1:8" s="5" customFormat="1" ht="18.75" x14ac:dyDescent="0.3">
      <c r="A2" s="6"/>
      <c r="B2" s="305" t="s">
        <v>337</v>
      </c>
      <c r="C2" s="305"/>
      <c r="D2" s="8"/>
      <c r="E2" s="9"/>
    </row>
    <row r="3" spans="1:8" s="5" customFormat="1" ht="18.75" x14ac:dyDescent="0.3">
      <c r="A3" s="6"/>
      <c r="B3" s="10"/>
      <c r="C3" s="10"/>
      <c r="D3" s="10"/>
      <c r="E3" s="11"/>
      <c r="G3" s="12"/>
      <c r="H3" s="12"/>
    </row>
    <row r="4" spans="1:8" s="5" customFormat="1" ht="83.1" customHeight="1" x14ac:dyDescent="0.3">
      <c r="A4" s="6"/>
      <c r="B4" s="304" t="s">
        <v>331</v>
      </c>
      <c r="C4" s="304"/>
      <c r="D4" s="304"/>
      <c r="E4" s="9"/>
      <c r="H4" s="12"/>
    </row>
    <row r="5" spans="1:8" ht="23.25" customHeight="1" x14ac:dyDescent="0.3">
      <c r="A5" s="22"/>
      <c r="B5" s="18"/>
      <c r="C5" s="30"/>
      <c r="D5" s="94"/>
      <c r="E5" s="9"/>
    </row>
    <row r="6" spans="1:8" ht="18.75" x14ac:dyDescent="0.3">
      <c r="A6" s="38"/>
      <c r="B6" s="39"/>
      <c r="C6" s="15" t="s">
        <v>326</v>
      </c>
      <c r="D6" s="195">
        <v>1000</v>
      </c>
      <c r="E6" s="196" t="s">
        <v>336</v>
      </c>
    </row>
    <row r="7" spans="1:8" ht="18.75" x14ac:dyDescent="0.3">
      <c r="A7" s="38"/>
      <c r="B7" s="39"/>
      <c r="C7" s="15" t="s">
        <v>327</v>
      </c>
      <c r="D7" s="195">
        <v>50</v>
      </c>
      <c r="E7" s="196" t="s">
        <v>336</v>
      </c>
    </row>
    <row r="8" spans="1:8" ht="18.75" x14ac:dyDescent="0.3">
      <c r="A8" s="38"/>
      <c r="B8" s="39"/>
      <c r="C8" s="15" t="s">
        <v>90</v>
      </c>
      <c r="D8" s="195">
        <v>5000</v>
      </c>
      <c r="E8" s="196" t="s">
        <v>336</v>
      </c>
    </row>
    <row r="9" spans="1:8" ht="18.75" x14ac:dyDescent="0.3">
      <c r="A9" s="38"/>
      <c r="B9" s="39"/>
      <c r="C9" s="15" t="s">
        <v>328</v>
      </c>
      <c r="D9" s="195">
        <v>3000</v>
      </c>
      <c r="E9" s="196" t="s">
        <v>336</v>
      </c>
    </row>
    <row r="10" spans="1:8" ht="18.75" x14ac:dyDescent="0.3">
      <c r="A10" s="38"/>
      <c r="B10" s="39"/>
      <c r="C10" s="15" t="s">
        <v>329</v>
      </c>
      <c r="D10" s="195">
        <v>150</v>
      </c>
      <c r="E10" s="196" t="s">
        <v>336</v>
      </c>
    </row>
    <row r="11" spans="1:8" ht="18.75" x14ac:dyDescent="0.3">
      <c r="A11" s="38"/>
      <c r="B11" s="39"/>
      <c r="C11" s="15" t="s">
        <v>330</v>
      </c>
      <c r="D11" s="195">
        <v>600</v>
      </c>
      <c r="E11" s="196" t="s">
        <v>336</v>
      </c>
    </row>
    <row r="12" spans="1:8" ht="18.75" x14ac:dyDescent="0.3">
      <c r="A12" s="38"/>
      <c r="B12" s="39"/>
      <c r="C12" s="31"/>
      <c r="D12" s="41"/>
      <c r="E12" s="9"/>
    </row>
    <row r="13" spans="1:8" ht="18.75" x14ac:dyDescent="0.3">
      <c r="A13" s="22"/>
      <c r="B13" s="16"/>
      <c r="C13" s="10" t="s">
        <v>332</v>
      </c>
      <c r="D13" s="197">
        <f>(D7/D6)*365</f>
        <v>18.25</v>
      </c>
      <c r="E13" s="9"/>
    </row>
    <row r="14" spans="1:8" ht="18.75" x14ac:dyDescent="0.3">
      <c r="A14" s="22"/>
      <c r="B14" s="16"/>
      <c r="C14" s="10" t="s">
        <v>333</v>
      </c>
      <c r="D14" s="197">
        <f>D6/D9</f>
        <v>0.33333333333333331</v>
      </c>
      <c r="E14" s="9"/>
    </row>
    <row r="15" spans="1:8" ht="18.75" x14ac:dyDescent="0.3">
      <c r="A15" s="22"/>
      <c r="B15" s="16"/>
      <c r="C15" s="10" t="s">
        <v>334</v>
      </c>
      <c r="D15" s="197">
        <f>D6/D8</f>
        <v>0.2</v>
      </c>
      <c r="E15" s="9"/>
    </row>
    <row r="16" spans="1:8" ht="18.75" x14ac:dyDescent="0.3">
      <c r="A16" s="22"/>
      <c r="B16" s="16"/>
      <c r="C16" s="10" t="s">
        <v>335</v>
      </c>
      <c r="D16" s="197">
        <f>D11/D10</f>
        <v>4</v>
      </c>
      <c r="E16" s="9"/>
    </row>
    <row r="17" spans="1:5" ht="94.5" customHeight="1" x14ac:dyDescent="0.3">
      <c r="A17" s="22"/>
      <c r="B17" s="95"/>
      <c r="C17" s="309"/>
      <c r="D17" s="309"/>
      <c r="E17" s="9"/>
    </row>
    <row r="18" spans="1:5" ht="19.5" thickBot="1" x14ac:dyDescent="0.35">
      <c r="A18" s="26"/>
      <c r="B18" s="27"/>
      <c r="C18" s="27"/>
      <c r="D18" s="27"/>
      <c r="E18" s="29"/>
    </row>
    <row r="19" spans="1:5" ht="13.5" thickTop="1" x14ac:dyDescent="0.2"/>
  </sheetData>
  <mergeCells count="3">
    <mergeCell ref="B2:C2"/>
    <mergeCell ref="B4:D4"/>
    <mergeCell ref="C17:D17"/>
  </mergeCells>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Contents</vt:lpstr>
      <vt:lpstr>2-8</vt:lpstr>
      <vt:lpstr>2-9</vt:lpstr>
      <vt:lpstr>2-10</vt:lpstr>
      <vt:lpstr>2-11</vt:lpstr>
      <vt:lpstr>2-12</vt:lpstr>
      <vt:lpstr>2-15</vt:lpstr>
      <vt:lpstr>2-16</vt:lpstr>
      <vt:lpstr>2-28</vt:lpstr>
      <vt:lpstr>2-29</vt:lpstr>
      <vt:lpstr>2-30</vt:lpstr>
      <vt:lpstr>2-31</vt:lpstr>
      <vt:lpstr>2-32</vt:lpstr>
      <vt:lpstr>2-33</vt:lpstr>
      <vt:lpstr>2-35</vt:lpstr>
      <vt:lpstr>2-37</vt:lpstr>
      <vt:lpstr>Global Conglomerate Corporation</vt:lpstr>
      <vt:lpstr>Mydeco Corp.</vt:lpstr>
      <vt:lpstr>GMCR FInancial Statements</vt:lpstr>
      <vt:lpstr>Problem 16 CF Statement</vt:lpstr>
      <vt:lpstr>Problem 37 Company</vt:lpstr>
      <vt:lpstr>Problem 37 Statement of CFs</vt:lpstr>
      <vt:lpstr>'GMCR FInancial Statements'!fin31720_3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Jarrad Harford</dc:creator>
  <cp:lastModifiedBy>Jarrad Harford</cp:lastModifiedBy>
  <cp:lastPrinted>2006-11-28T02:41:42Z</cp:lastPrinted>
  <dcterms:created xsi:type="dcterms:W3CDTF">2006-08-20T04:03:08Z</dcterms:created>
  <dcterms:modified xsi:type="dcterms:W3CDTF">2014-07-13T18:25:40Z</dcterms:modified>
</cp:coreProperties>
</file>