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Fundamentals 12th edition\Excel Solutions\"/>
    </mc:Choice>
  </mc:AlternateContent>
  <bookViews>
    <workbookView xWindow="360" yWindow="75" windowWidth="11340" windowHeight="6480" tabRatio="764"/>
  </bookViews>
  <sheets>
    <sheet name="Chapter 2" sheetId="24" r:id="rId1"/>
    <sheet name="#1" sheetId="6" r:id="rId2"/>
    <sheet name="#2-4" sheetId="1" r:id="rId3"/>
    <sheet name="#5" sheetId="9" r:id="rId4"/>
    <sheet name="#6" sheetId="10" r:id="rId5"/>
    <sheet name="#7" sheetId="11" r:id="rId6"/>
    <sheet name="#8" sheetId="12" r:id="rId7"/>
    <sheet name="#9" sheetId="14" r:id="rId8"/>
    <sheet name="#10" sheetId="13" r:id="rId9"/>
    <sheet name="#11" sheetId="7" r:id="rId10"/>
    <sheet name="#12" sheetId="15" r:id="rId11"/>
    <sheet name="#13" sheetId="16" r:id="rId12"/>
    <sheet name="#14" sheetId="17" r:id="rId13"/>
    <sheet name="#15" sheetId="18" r:id="rId14"/>
    <sheet name="#16" sheetId="20" r:id="rId15"/>
    <sheet name="#17" sheetId="21" r:id="rId16"/>
    <sheet name="#18" sheetId="22" r:id="rId17"/>
    <sheet name="#19" sheetId="25" r:id="rId18"/>
    <sheet name="#20" sheetId="4" r:id="rId19"/>
    <sheet name="#21" sheetId="27" r:id="rId20"/>
    <sheet name="#22" sheetId="28" r:id="rId21"/>
  </sheets>
  <calcPr calcId="152511" concurrentCalc="0"/>
</workbook>
</file>

<file path=xl/calcChain.xml><?xml version="1.0" encoding="utf-8"?>
<calcChain xmlns="http://schemas.openxmlformats.org/spreadsheetml/2006/main">
  <c r="D61" i="22" l="1"/>
  <c r="D25" i="15"/>
  <c r="D62" i="25"/>
  <c r="D48" i="15"/>
  <c r="D9" i="21"/>
  <c r="D60" i="25"/>
  <c r="C26" i="20"/>
  <c r="D24" i="20"/>
  <c r="D22" i="20"/>
  <c r="D21" i="20"/>
  <c r="D20" i="20"/>
  <c r="D19" i="20"/>
  <c r="C37" i="25"/>
  <c r="C35" i="22"/>
  <c r="D44" i="22"/>
  <c r="D43" i="22"/>
  <c r="C29" i="1"/>
  <c r="D30" i="22"/>
  <c r="D27" i="15"/>
  <c r="D26" i="15"/>
  <c r="D18" i="11"/>
  <c r="D17" i="11"/>
  <c r="C25" i="9"/>
  <c r="D29" i="22"/>
  <c r="D31" i="22"/>
  <c r="D33" i="22"/>
  <c r="D45" i="22"/>
  <c r="D64" i="22"/>
  <c r="D24" i="7"/>
  <c r="D23" i="7"/>
  <c r="D40" i="27"/>
  <c r="D41" i="27"/>
  <c r="D42" i="27"/>
  <c r="D45" i="27"/>
  <c r="I41" i="27"/>
  <c r="I40" i="27"/>
  <c r="I44" i="27"/>
  <c r="D29" i="27"/>
  <c r="D30" i="27"/>
  <c r="D31" i="27"/>
  <c r="D34" i="27"/>
  <c r="I30" i="27"/>
  <c r="I29" i="27"/>
  <c r="I33" i="27"/>
  <c r="F22" i="28"/>
  <c r="F20" i="28"/>
  <c r="D41" i="28"/>
  <c r="F19" i="28"/>
  <c r="F18" i="28"/>
  <c r="F17" i="28"/>
  <c r="F16" i="28"/>
  <c r="F15" i="28"/>
  <c r="F14" i="28"/>
  <c r="F13" i="28"/>
  <c r="F12" i="28"/>
  <c r="D37" i="28"/>
  <c r="F11" i="28"/>
  <c r="D34" i="28"/>
  <c r="F10" i="28"/>
  <c r="D33" i="28"/>
  <c r="F9" i="28"/>
  <c r="D35" i="28"/>
  <c r="F8" i="28"/>
  <c r="D32" i="28"/>
  <c r="D22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68" i="22"/>
  <c r="D67" i="22"/>
  <c r="D19" i="14"/>
  <c r="D9" i="13"/>
  <c r="D17" i="12"/>
  <c r="D8" i="13"/>
  <c r="D23" i="1"/>
  <c r="D24" i="1"/>
  <c r="D25" i="1"/>
  <c r="D27" i="1"/>
  <c r="G19" i="6"/>
  <c r="G18" i="6"/>
  <c r="D19" i="6"/>
  <c r="D18" i="6"/>
  <c r="D20" i="11"/>
  <c r="D24" i="15"/>
  <c r="D29" i="15"/>
  <c r="D42" i="15"/>
  <c r="D34" i="15"/>
  <c r="D44" i="15"/>
  <c r="D19" i="16"/>
  <c r="D27" i="16"/>
  <c r="D28" i="16"/>
  <c r="D23" i="16"/>
  <c r="D20" i="16"/>
  <c r="D22" i="17"/>
  <c r="D23" i="17"/>
  <c r="D24" i="17"/>
  <c r="D27" i="17"/>
  <c r="D28" i="17"/>
  <c r="G29" i="17"/>
  <c r="G22" i="17"/>
  <c r="G23" i="17"/>
  <c r="G24" i="17"/>
  <c r="G25" i="17"/>
  <c r="D18" i="18"/>
  <c r="D16" i="18"/>
  <c r="D24" i="21"/>
  <c r="D35" i="25"/>
  <c r="D31" i="25"/>
  <c r="D32" i="25"/>
  <c r="D33" i="25"/>
  <c r="D51" i="25"/>
  <c r="D50" i="25"/>
  <c r="D54" i="25"/>
  <c r="D55" i="25"/>
  <c r="D42" i="25"/>
  <c r="D43" i="25"/>
  <c r="D46" i="25"/>
  <c r="D47" i="25"/>
  <c r="D39" i="1"/>
  <c r="D75" i="27"/>
  <c r="D66" i="27"/>
  <c r="D67" i="27"/>
  <c r="D68" i="27"/>
  <c r="D69" i="27"/>
  <c r="D71" i="27"/>
  <c r="D51" i="27"/>
  <c r="D52" i="27"/>
  <c r="D53" i="27"/>
  <c r="D54" i="27"/>
  <c r="D56" i="27"/>
  <c r="D60" i="27"/>
  <c r="D17" i="7"/>
  <c r="D18" i="7"/>
  <c r="D20" i="7"/>
  <c r="D19" i="9"/>
  <c r="D20" i="9"/>
  <c r="D21" i="9"/>
  <c r="D23" i="9"/>
  <c r="D16" i="10"/>
  <c r="D52" i="28"/>
  <c r="D54" i="28"/>
  <c r="D34" i="25"/>
  <c r="D36" i="25"/>
  <c r="D37" i="25"/>
  <c r="D57" i="25"/>
  <c r="D47" i="28"/>
  <c r="I31" i="27"/>
  <c r="D61" i="25"/>
  <c r="D52" i="25"/>
  <c r="D23" i="20"/>
  <c r="D25" i="20"/>
  <c r="D26" i="20"/>
  <c r="I42" i="27"/>
  <c r="D25" i="7"/>
  <c r="D32" i="22"/>
  <c r="D34" i="22"/>
  <c r="D35" i="22"/>
  <c r="D41" i="22"/>
  <c r="G26" i="17"/>
  <c r="D28" i="15"/>
  <c r="D40" i="15"/>
  <c r="D48" i="25"/>
  <c r="D44" i="25"/>
  <c r="D19" i="7"/>
  <c r="D21" i="7"/>
  <c r="D43" i="27"/>
  <c r="D46" i="27"/>
  <c r="I46" i="27"/>
  <c r="D70" i="27"/>
  <c r="D72" i="27"/>
  <c r="D73" i="27"/>
  <c r="D74" i="27"/>
  <c r="D76" i="27"/>
  <c r="D36" i="28"/>
  <c r="D38" i="28"/>
  <c r="D32" i="27"/>
  <c r="D35" i="27"/>
  <c r="I35" i="27"/>
  <c r="D55" i="27"/>
  <c r="D57" i="27"/>
  <c r="D58" i="27"/>
  <c r="D59" i="27"/>
  <c r="D61" i="27"/>
  <c r="D46" i="22"/>
  <c r="G64" i="22"/>
  <c r="D58" i="22"/>
  <c r="D25" i="17"/>
  <c r="D29" i="17"/>
  <c r="G30" i="17"/>
  <c r="D46" i="15"/>
  <c r="D19" i="13"/>
  <c r="D21" i="13"/>
  <c r="D22" i="9"/>
  <c r="D24" i="9"/>
  <c r="D26" i="1"/>
  <c r="D28" i="1"/>
  <c r="D29" i="1"/>
  <c r="D30" i="1"/>
  <c r="D22" i="6"/>
  <c r="D24" i="6"/>
  <c r="G20" i="6"/>
  <c r="G22" i="6"/>
  <c r="D26" i="6"/>
  <c r="D48" i="28"/>
  <c r="D26" i="16"/>
  <c r="D24" i="16"/>
  <c r="D22" i="16"/>
  <c r="D21" i="16"/>
  <c r="D32" i="20"/>
  <c r="D8" i="21"/>
  <c r="D23" i="21"/>
  <c r="D25" i="21"/>
  <c r="D27" i="21"/>
  <c r="I34" i="27"/>
  <c r="D25" i="28"/>
  <c r="D58" i="25"/>
  <c r="D36" i="22"/>
  <c r="D27" i="20"/>
  <c r="D30" i="15"/>
  <c r="D32" i="15"/>
  <c r="D35" i="15"/>
  <c r="G28" i="17"/>
  <c r="I45" i="27"/>
  <c r="F25" i="28"/>
  <c r="D38" i="25"/>
  <c r="D48" i="22"/>
  <c r="D60" i="22"/>
  <c r="G66" i="22"/>
  <c r="D50" i="15"/>
  <c r="D25" i="9"/>
  <c r="D28" i="9"/>
  <c r="D35" i="1"/>
  <c r="D37" i="1"/>
  <c r="D39" i="28"/>
  <c r="D46" i="28"/>
  <c r="D50" i="28"/>
  <c r="D25" i="16"/>
  <c r="D40" i="28"/>
  <c r="D42" i="28"/>
  <c r="D53" i="22"/>
  <c r="F65" i="22"/>
  <c r="C69" i="22"/>
  <c r="D26" i="9"/>
  <c r="D56" i="28"/>
  <c r="D58" i="28"/>
</calcChain>
</file>

<file path=xl/sharedStrings.xml><?xml version="1.0" encoding="utf-8"?>
<sst xmlns="http://schemas.openxmlformats.org/spreadsheetml/2006/main" count="505" uniqueCount="204">
  <si>
    <t>Income Statement</t>
  </si>
  <si>
    <t>Sales</t>
  </si>
  <si>
    <t>Costs</t>
  </si>
  <si>
    <t>EBIT</t>
  </si>
  <si>
    <t>EBT</t>
  </si>
  <si>
    <t>Taxes</t>
  </si>
  <si>
    <t>Chapter 2</t>
  </si>
  <si>
    <t>Question 1</t>
  </si>
  <si>
    <t>Input area:</t>
  </si>
  <si>
    <t>Current assets</t>
  </si>
  <si>
    <t>Output area:</t>
  </si>
  <si>
    <t>Net fixed assets</t>
  </si>
  <si>
    <t>Current liabilities</t>
  </si>
  <si>
    <t>Long-term debt</t>
  </si>
  <si>
    <t>Owner's equity</t>
  </si>
  <si>
    <t xml:space="preserve">   +total equity</t>
  </si>
  <si>
    <t>Balance sheet</t>
  </si>
  <si>
    <t xml:space="preserve">  Total assets</t>
  </si>
  <si>
    <t xml:space="preserve">  Total liabilities</t>
  </si>
  <si>
    <t>Cash dividends</t>
  </si>
  <si>
    <t>Questions 2-4</t>
  </si>
  <si>
    <t>Net working capital</t>
  </si>
  <si>
    <t>Market value of net fixed assets</t>
  </si>
  <si>
    <t>Market value of current assets</t>
  </si>
  <si>
    <t>Book value of current assets</t>
  </si>
  <si>
    <t>Book value of net fixed assets</t>
  </si>
  <si>
    <t>Book value of total assets</t>
  </si>
  <si>
    <t>Market value of total assets</t>
  </si>
  <si>
    <t>=</t>
  </si>
  <si>
    <t>Question 8</t>
  </si>
  <si>
    <t>Depreciation expense</t>
  </si>
  <si>
    <t>Question 9</t>
  </si>
  <si>
    <t>Question 10</t>
  </si>
  <si>
    <t>Interest expense</t>
  </si>
  <si>
    <t>Question 11</t>
  </si>
  <si>
    <t xml:space="preserve">Cash dividends </t>
  </si>
  <si>
    <t>Question 12</t>
  </si>
  <si>
    <t>New information:</t>
  </si>
  <si>
    <t>Change in net working capital</t>
  </si>
  <si>
    <t>Question 13</t>
  </si>
  <si>
    <t>Net income</t>
  </si>
  <si>
    <t>Dividends</t>
  </si>
  <si>
    <t>Addition to retained earnings</t>
  </si>
  <si>
    <t>Net new long-term debt</t>
  </si>
  <si>
    <t>Cash</t>
  </si>
  <si>
    <t>Accounts receivable</t>
  </si>
  <si>
    <t>Inventory</t>
  </si>
  <si>
    <t>Tangible net fixed assets</t>
  </si>
  <si>
    <t>Intangible net fixed assets</t>
  </si>
  <si>
    <t>Accounts payable</t>
  </si>
  <si>
    <t>Notes payable</t>
  </si>
  <si>
    <t>Common stock</t>
  </si>
  <si>
    <t>Accumulated retained earnings</t>
  </si>
  <si>
    <t>Total assets</t>
  </si>
  <si>
    <t>Total liabilities</t>
  </si>
  <si>
    <t>Total liability &amp; owners' equity</t>
  </si>
  <si>
    <t>Question 16</t>
  </si>
  <si>
    <t>Dividends paid</t>
  </si>
  <si>
    <t>Other expenses</t>
  </si>
  <si>
    <t>Depreciation Expense</t>
  </si>
  <si>
    <t>Interest Expense</t>
  </si>
  <si>
    <t>Tax rate</t>
  </si>
  <si>
    <t>Book value of current liabilities</t>
  </si>
  <si>
    <t>Question 17</t>
  </si>
  <si>
    <t>Administrative and selling expenses</t>
  </si>
  <si>
    <t>Cash dividend</t>
  </si>
  <si>
    <t>New investment in net fixed income</t>
  </si>
  <si>
    <t>New investment in net working capital</t>
  </si>
  <si>
    <t>New stock issued during year</t>
  </si>
  <si>
    <t>Net capital spending</t>
  </si>
  <si>
    <t>Net new equity</t>
  </si>
  <si>
    <t>From Problem 19:</t>
  </si>
  <si>
    <t>Operating Cash Flow</t>
  </si>
  <si>
    <t>Interest</t>
  </si>
  <si>
    <t>cash flow to make dividend payments.</t>
  </si>
  <si>
    <t>Cost of goods sold</t>
  </si>
  <si>
    <t>The cash flow from assets can be positive or negative, since it represents whether</t>
  </si>
  <si>
    <t xml:space="preserve">the firm raised funds or distributed funds on a net basis.  In this problem, even though </t>
  </si>
  <si>
    <t>creditors to make these investments.</t>
  </si>
  <si>
    <t>New debt issued</t>
  </si>
  <si>
    <t>Net capital spending =</t>
  </si>
  <si>
    <t>Depreciation</t>
  </si>
  <si>
    <t>Short-term notes payable</t>
  </si>
  <si>
    <t>Owners' equity</t>
  </si>
  <si>
    <t>Total liab. &amp; equity</t>
  </si>
  <si>
    <t>From Problem 25:</t>
  </si>
  <si>
    <t>Given data in blue</t>
  </si>
  <si>
    <t>Calculations in red</t>
  </si>
  <si>
    <t>Answers in green</t>
  </si>
  <si>
    <t>Input boxes in tan</t>
  </si>
  <si>
    <t>Output boxes in yellow</t>
  </si>
  <si>
    <t xml:space="preserve">Additions to net working capital </t>
  </si>
  <si>
    <t>Cash flow to creditors</t>
  </si>
  <si>
    <t xml:space="preserve">Cash flow to stockholders </t>
  </si>
  <si>
    <t xml:space="preserve">Operating cash flow </t>
  </si>
  <si>
    <t xml:space="preserve">Cash flow from assets </t>
  </si>
  <si>
    <t xml:space="preserve">Net capital spending </t>
  </si>
  <si>
    <t xml:space="preserve">Change in NWC </t>
  </si>
  <si>
    <t>a.</t>
  </si>
  <si>
    <t>b.</t>
  </si>
  <si>
    <t>c.</t>
  </si>
  <si>
    <t>d.</t>
  </si>
  <si>
    <t>Operating cash flow</t>
  </si>
  <si>
    <t xml:space="preserve">Cash flow to creditors </t>
  </si>
  <si>
    <t xml:space="preserve">Net new long-term debt </t>
  </si>
  <si>
    <t xml:space="preserve">A firm can still pay out dividends if net income is </t>
  </si>
  <si>
    <t>negative; it just has to be sure there is sufficient</t>
  </si>
  <si>
    <t>net income and OCF are positive, the firm invested heavily in both fixed assets and net</t>
  </si>
  <si>
    <t xml:space="preserve">in funds from its stockholders and </t>
  </si>
  <si>
    <t xml:space="preserve">working capital; it had to raise a net </t>
  </si>
  <si>
    <t>The firm has positive earnings in the accounting sense (NI&gt;0) and had positive cash flow</t>
  </si>
  <si>
    <t xml:space="preserve">from operations. The firm invested </t>
  </si>
  <si>
    <t xml:space="preserve">in new NWC and </t>
  </si>
  <si>
    <t xml:space="preserve">from its </t>
  </si>
  <si>
    <t xml:space="preserve">stakeholders to support this new investment. It accomplished this by raising </t>
  </si>
  <si>
    <t>in the form of equity. After paying out</t>
  </si>
  <si>
    <t>of this in the form of dividends to</t>
  </si>
  <si>
    <t xml:space="preserve">shareholders and </t>
  </si>
  <si>
    <t>in the form of interest to creditors,</t>
  </si>
  <si>
    <t xml:space="preserve">in new fixed assets. The firm had to raise </t>
  </si>
  <si>
    <t xml:space="preserve">was left to just meet the firm's cash flow needs </t>
  </si>
  <si>
    <t>for investment.</t>
  </si>
  <si>
    <r>
      <t>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Depreciation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</si>
  <si>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(Depreciation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</si>
  <si>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</si>
  <si>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>) - (NFA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</t>
    </r>
  </si>
  <si>
    <r>
      <t>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FA</t>
    </r>
    <r>
      <rPr>
        <vertAlign val="subscript"/>
        <sz val="12"/>
        <color indexed="8"/>
        <rFont val="Arial"/>
        <family val="2"/>
      </rPr>
      <t>beg</t>
    </r>
  </si>
  <si>
    <t>Change in fixed assets</t>
  </si>
  <si>
    <t>New equity</t>
  </si>
  <si>
    <t xml:space="preserve">NOTE: Some functions used in these spreadsheets may require that </t>
  </si>
  <si>
    <t xml:space="preserve">Addition to retained earnings </t>
  </si>
  <si>
    <t xml:space="preserve">Earnings per share </t>
  </si>
  <si>
    <t xml:space="preserve">Dividends per share </t>
  </si>
  <si>
    <t>Ending NWC</t>
  </si>
  <si>
    <t>Beginning NWC</t>
  </si>
  <si>
    <t xml:space="preserve">Cash flow from assets  </t>
  </si>
  <si>
    <t xml:space="preserve">Owners' equity </t>
  </si>
  <si>
    <t xml:space="preserve">Change in net working capital </t>
  </si>
  <si>
    <t xml:space="preserve">Fixed assets sold </t>
  </si>
  <si>
    <t xml:space="preserve">Debt retired </t>
  </si>
  <si>
    <t xml:space="preserve">Net new borrowing </t>
  </si>
  <si>
    <t>Change in NWC</t>
  </si>
  <si>
    <t>Cash flow from assets</t>
  </si>
  <si>
    <t>Cash flow to stockholders</t>
  </si>
  <si>
    <t xml:space="preserve">Owner's equity </t>
  </si>
  <si>
    <t xml:space="preserve">Net working capital </t>
  </si>
  <si>
    <t>Shares outstanding</t>
  </si>
  <si>
    <t>the "Analysis ToolPak" or "Solver Add-In" be installed in Excel.</t>
  </si>
  <si>
    <t xml:space="preserve">"Go." Check "Analyis ToolPak" and </t>
  </si>
  <si>
    <t>"Solver Add-In," then click "OK."</t>
  </si>
  <si>
    <t>Question 23</t>
  </si>
  <si>
    <t>Question 14</t>
  </si>
  <si>
    <t>Question 15</t>
  </si>
  <si>
    <t>Question 18</t>
  </si>
  <si>
    <t>Question 19</t>
  </si>
  <si>
    <t>Question 22</t>
  </si>
  <si>
    <t>Question 7</t>
  </si>
  <si>
    <t>From problems 10, 11:</t>
  </si>
  <si>
    <t>Dec. 31, 2017 net fixed assets</t>
  </si>
  <si>
    <t>Dec. 31, 2017 Current assets</t>
  </si>
  <si>
    <t>Dec. 31, 2017 Current liabilities</t>
  </si>
  <si>
    <t>Dec. 31, 2017 Long-term debt</t>
  </si>
  <si>
    <t>Dec. 31, 2017 Common stock</t>
  </si>
  <si>
    <t>Dec. 31, 2017 Additional paid-in surplus</t>
  </si>
  <si>
    <t>2017 Net fixed assets</t>
  </si>
  <si>
    <t>2017 Current assets</t>
  </si>
  <si>
    <t>2017 Current liabilities</t>
  </si>
  <si>
    <t>2017 Long-term debt</t>
  </si>
  <si>
    <t xml:space="preserve">2017 Total assets </t>
  </si>
  <si>
    <t xml:space="preserve">2017 Total liabilities </t>
  </si>
  <si>
    <t xml:space="preserve">2017 Owners' equity  </t>
  </si>
  <si>
    <t xml:space="preserve">2017 Net working capital </t>
  </si>
  <si>
    <t>Balance sheet as of Dec. 31, 2017</t>
  </si>
  <si>
    <t>2017 Income Statement</t>
  </si>
  <si>
    <t>Dec. 31, 2018 net fixed assets</t>
  </si>
  <si>
    <t>Dec. 31, 2018 current assets</t>
  </si>
  <si>
    <t>Dec. 31, 2018 current liabilities</t>
  </si>
  <si>
    <t>Dec. 31, 2018 Long-term debt</t>
  </si>
  <si>
    <t>Dec. 31, 2018 Common stock</t>
  </si>
  <si>
    <t>Dec. 31, 2018 Additional paid-in surplus</t>
  </si>
  <si>
    <t>2018 Cash flow to creditors</t>
  </si>
  <si>
    <t>2018 Cash flow to stockholders</t>
  </si>
  <si>
    <t>2018 Net capital spending</t>
  </si>
  <si>
    <t>2018 New equity</t>
  </si>
  <si>
    <t>Balance sheet as of Dec. 31, 2018</t>
  </si>
  <si>
    <t>2018 Net fixed assets</t>
  </si>
  <si>
    <t>2018 Current assets</t>
  </si>
  <si>
    <t>2018 Current liabilities</t>
  </si>
  <si>
    <t>2018 Long-term debt</t>
  </si>
  <si>
    <t>2018 New fixed assets purchased</t>
  </si>
  <si>
    <t>2018 New long-term debt</t>
  </si>
  <si>
    <t xml:space="preserve">2018 Total assets </t>
  </si>
  <si>
    <t xml:space="preserve">2018 Total liabilities </t>
  </si>
  <si>
    <t xml:space="preserve">2018 Owners' equity </t>
  </si>
  <si>
    <t xml:space="preserve">2018 Net working capital </t>
  </si>
  <si>
    <t>2018 Operating cash flow</t>
  </si>
  <si>
    <t>2018 Income Statement</t>
  </si>
  <si>
    <t>To install these, click on the File tab</t>
  </si>
  <si>
    <t>then "Options," "Add-Ins" and select</t>
  </si>
  <si>
    <t>Net income was negative because of the tax deductibility of depreciation and interest expense. However, the actual cash flow from operations  was positive because depreciation is a non-cash expense and interest is a financing expense, not an operating.</t>
  </si>
  <si>
    <t>Cash to stockholders</t>
  </si>
  <si>
    <t>Question 5</t>
  </si>
  <si>
    <t>Question 6</t>
  </si>
  <si>
    <t>Problems 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</si>
</sst>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_);_(* \(#,##0.00\);_(* &quot;-&quot;_);_(@_)"/>
    <numFmt numFmtId="168" formatCode="&quot;$&quot;#,##0;[Red]&quot;$&quot;#,##0"/>
    <numFmt numFmtId="169" formatCode="&quot;$&quot;#,##0"/>
    <numFmt numFmtId="170" formatCode="_(&quot;$&quot;* #,##0.0_);_(&quot;$&quot;* \(#,##0.0\);_(&quot;$&quot;* &quot;-&quot;?_);_(@_)"/>
    <numFmt numFmtId="171" formatCode="_(&quot;$&quot;* #,##0_);_(&quot;$&quot;* \(#,##0\);_(&quot;$&quot;* &quot;-&quot;?_);_(@_)"/>
  </numFmts>
  <fonts count="3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b/>
      <sz val="12"/>
      <color indexed="4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vertAlign val="subscript"/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2" borderId="4" xfId="0" applyFont="1" applyFill="1" applyBorder="1"/>
    <xf numFmtId="165" fontId="5" fillId="2" borderId="0" xfId="1" applyNumberFormat="1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 applyBorder="1"/>
    <xf numFmtId="165" fontId="3" fillId="2" borderId="0" xfId="1" applyNumberFormat="1" applyFont="1" applyFill="1" applyBorder="1"/>
    <xf numFmtId="165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165" fontId="8" fillId="2" borderId="7" xfId="0" applyNumberFormat="1" applyFont="1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0" borderId="3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41" fontId="5" fillId="2" borderId="0" xfId="1" applyNumberFormat="1" applyFont="1" applyFill="1" applyBorder="1"/>
    <xf numFmtId="165" fontId="7" fillId="2" borderId="0" xfId="1" applyNumberFormat="1" applyFont="1" applyFill="1" applyBorder="1"/>
    <xf numFmtId="0" fontId="3" fillId="0" borderId="3" xfId="0" applyFont="1" applyBorder="1"/>
    <xf numFmtId="37" fontId="10" fillId="2" borderId="0" xfId="0" applyNumberFormat="1" applyFont="1" applyFill="1" applyBorder="1"/>
    <xf numFmtId="165" fontId="10" fillId="2" borderId="0" xfId="1" applyNumberFormat="1" applyFont="1" applyFill="1" applyBorder="1"/>
    <xf numFmtId="165" fontId="8" fillId="2" borderId="1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11" fillId="2" borderId="0" xfId="0" applyFont="1" applyFill="1" applyBorder="1"/>
    <xf numFmtId="165" fontId="10" fillId="2" borderId="0" xfId="0" applyNumberFormat="1" applyFont="1" applyFill="1" applyBorder="1"/>
    <xf numFmtId="165" fontId="8" fillId="2" borderId="12" xfId="1" applyNumberFormat="1" applyFont="1" applyFill="1" applyBorder="1"/>
    <xf numFmtId="165" fontId="8" fillId="2" borderId="11" xfId="1" applyNumberFormat="1" applyFont="1" applyFill="1" applyBorder="1"/>
    <xf numFmtId="0" fontId="12" fillId="2" borderId="3" xfId="0" applyFont="1" applyFill="1" applyBorder="1"/>
    <xf numFmtId="0" fontId="0" fillId="0" borderId="13" xfId="0" applyBorder="1"/>
    <xf numFmtId="0" fontId="0" fillId="3" borderId="10" xfId="0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0" fillId="3" borderId="5" xfId="0" applyFill="1" applyBorder="1"/>
    <xf numFmtId="165" fontId="5" fillId="3" borderId="0" xfId="1" applyNumberFormat="1" applyFont="1" applyFill="1" applyBorder="1"/>
    <xf numFmtId="166" fontId="5" fillId="3" borderId="4" xfId="0" applyNumberFormat="1" applyFont="1" applyFill="1" applyBorder="1"/>
    <xf numFmtId="37" fontId="5" fillId="3" borderId="0" xfId="0" applyNumberFormat="1" applyFont="1" applyFill="1" applyBorder="1"/>
    <xf numFmtId="42" fontId="5" fillId="3" borderId="4" xfId="0" applyNumberFormat="1" applyFont="1" applyFill="1" applyBorder="1"/>
    <xf numFmtId="37" fontId="5" fillId="3" borderId="0" xfId="1" applyNumberFormat="1" applyFont="1" applyFill="1" applyBorder="1"/>
    <xf numFmtId="0" fontId="0" fillId="3" borderId="8" xfId="0" applyFill="1" applyBorder="1"/>
    <xf numFmtId="0" fontId="3" fillId="3" borderId="3" xfId="0" applyFont="1" applyFill="1" applyBorder="1"/>
    <xf numFmtId="0" fontId="3" fillId="3" borderId="9" xfId="0" applyFont="1" applyFill="1" applyBorder="1"/>
    <xf numFmtId="42" fontId="5" fillId="3" borderId="0" xfId="0" applyNumberFormat="1" applyFont="1" applyFill="1" applyBorder="1"/>
    <xf numFmtId="166" fontId="5" fillId="3" borderId="0" xfId="0" applyNumberFormat="1" applyFont="1" applyFill="1" applyBorder="1"/>
    <xf numFmtId="9" fontId="5" fillId="3" borderId="0" xfId="2" applyFont="1" applyFill="1" applyBorder="1"/>
    <xf numFmtId="5" fontId="5" fillId="3" borderId="0" xfId="2" applyNumberFormat="1" applyFont="1" applyFill="1" applyBorder="1"/>
    <xf numFmtId="0" fontId="0" fillId="2" borderId="1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5" fontId="3" fillId="2" borderId="0" xfId="0" applyNumberFormat="1" applyFont="1" applyFill="1" applyBorder="1"/>
    <xf numFmtId="165" fontId="3" fillId="2" borderId="1" xfId="1" applyNumberFormat="1" applyFont="1" applyFill="1" applyBorder="1" applyAlignment="1">
      <alignment horizontal="left"/>
    </xf>
    <xf numFmtId="165" fontId="3" fillId="2" borderId="1" xfId="0" applyNumberFormat="1" applyFont="1" applyFill="1" applyBorder="1"/>
    <xf numFmtId="44" fontId="8" fillId="2" borderId="1" xfId="1" applyFont="1" applyFill="1" applyBorder="1"/>
    <xf numFmtId="44" fontId="8" fillId="2" borderId="7" xfId="1" applyFont="1" applyFill="1" applyBorder="1"/>
    <xf numFmtId="0" fontId="11" fillId="2" borderId="2" xfId="0" applyFont="1" applyFill="1" applyBorder="1"/>
    <xf numFmtId="0" fontId="0" fillId="2" borderId="4" xfId="0" applyFill="1" applyBorder="1"/>
    <xf numFmtId="165" fontId="11" fillId="2" borderId="4" xfId="1" applyNumberFormat="1" applyFont="1" applyFill="1" applyBorder="1"/>
    <xf numFmtId="165" fontId="5" fillId="2" borderId="5" xfId="1" applyNumberFormat="1" applyFont="1" applyFill="1" applyBorder="1" applyAlignment="1">
      <alignment horizontal="right"/>
    </xf>
    <xf numFmtId="41" fontId="13" fillId="2" borderId="5" xfId="1" applyNumberFormat="1" applyFont="1" applyFill="1" applyBorder="1" applyAlignment="1">
      <alignment horizontal="left"/>
    </xf>
    <xf numFmtId="0" fontId="11" fillId="2" borderId="4" xfId="0" applyFont="1" applyFill="1" applyBorder="1"/>
    <xf numFmtId="0" fontId="1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11" fillId="2" borderId="1" xfId="0" applyFont="1" applyFill="1" applyBorder="1"/>
    <xf numFmtId="0" fontId="4" fillId="0" borderId="0" xfId="0" applyFont="1" applyBorder="1"/>
    <xf numFmtId="165" fontId="10" fillId="2" borderId="11" xfId="0" applyNumberFormat="1" applyFont="1" applyFill="1" applyBorder="1"/>
    <xf numFmtId="0" fontId="12" fillId="2" borderId="9" xfId="0" applyFont="1" applyFill="1" applyBorder="1"/>
    <xf numFmtId="44" fontId="12" fillId="2" borderId="3" xfId="1" applyFont="1" applyFill="1" applyBorder="1"/>
    <xf numFmtId="165" fontId="8" fillId="2" borderId="7" xfId="1" applyNumberFormat="1" applyFont="1" applyFill="1" applyBorder="1" applyAlignment="1">
      <alignment horizontal="left"/>
    </xf>
    <xf numFmtId="164" fontId="12" fillId="2" borderId="3" xfId="1" applyNumberFormat="1" applyFont="1" applyFill="1" applyBorder="1"/>
    <xf numFmtId="0" fontId="3" fillId="3" borderId="4" xfId="0" applyFont="1" applyFill="1" applyBorder="1"/>
    <xf numFmtId="165" fontId="10" fillId="2" borderId="0" xfId="1" applyNumberFormat="1" applyFont="1" applyFill="1" applyBorder="1" applyAlignment="1">
      <alignment horizontal="left"/>
    </xf>
    <xf numFmtId="165" fontId="8" fillId="2" borderId="7" xfId="1" applyNumberFormat="1" applyFont="1" applyFill="1" applyBorder="1"/>
    <xf numFmtId="0" fontId="0" fillId="0" borderId="0" xfId="0" applyFill="1" applyBorder="1"/>
    <xf numFmtId="165" fontId="6" fillId="0" borderId="0" xfId="0" applyNumberFormat="1" applyFont="1" applyFill="1" applyBorder="1"/>
    <xf numFmtId="5" fontId="9" fillId="0" borderId="0" xfId="0" applyNumberFormat="1" applyFont="1" applyFill="1" applyBorder="1"/>
    <xf numFmtId="165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37" fontId="9" fillId="0" borderId="0" xfId="0" applyNumberFormat="1" applyFont="1" applyFill="1" applyBorder="1"/>
    <xf numFmtId="44" fontId="8" fillId="0" borderId="0" xfId="1" applyFont="1" applyFill="1" applyBorder="1"/>
    <xf numFmtId="0" fontId="3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/>
    <xf numFmtId="0" fontId="11" fillId="0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5" fontId="11" fillId="2" borderId="4" xfId="1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left"/>
    </xf>
    <xf numFmtId="44" fontId="8" fillId="2" borderId="0" xfId="1" applyFont="1" applyFill="1" applyBorder="1"/>
    <xf numFmtId="166" fontId="3" fillId="2" borderId="0" xfId="0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165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3" fillId="0" borderId="0" xfId="0" applyNumberFormat="1" applyFont="1" applyFill="1" applyBorder="1"/>
    <xf numFmtId="0" fontId="3" fillId="2" borderId="10" xfId="0" applyFont="1" applyFill="1" applyBorder="1"/>
    <xf numFmtId="165" fontId="10" fillId="2" borderId="12" xfId="0" applyNumberFormat="1" applyFont="1" applyFill="1" applyBorder="1"/>
    <xf numFmtId="0" fontId="3" fillId="2" borderId="8" xfId="0" applyFont="1" applyFill="1" applyBorder="1" applyAlignment="1">
      <alignment horizontal="right"/>
    </xf>
    <xf numFmtId="0" fontId="11" fillId="2" borderId="3" xfId="0" applyFont="1" applyFill="1" applyBorder="1"/>
    <xf numFmtId="0" fontId="11" fillId="2" borderId="9" xfId="0" applyFont="1" applyFill="1" applyBorder="1"/>
    <xf numFmtId="0" fontId="3" fillId="3" borderId="5" xfId="0" applyFont="1" applyFill="1" applyBorder="1"/>
    <xf numFmtId="165" fontId="8" fillId="2" borderId="0" xfId="1" applyNumberFormat="1" applyFont="1" applyFill="1" applyBorder="1" applyAlignment="1">
      <alignment horizontal="left"/>
    </xf>
    <xf numFmtId="37" fontId="8" fillId="2" borderId="7" xfId="1" applyNumberFormat="1" applyFont="1" applyFill="1" applyBorder="1" applyAlignment="1">
      <alignment horizontal="right"/>
    </xf>
    <xf numFmtId="44" fontId="11" fillId="2" borderId="3" xfId="1" applyFont="1" applyFill="1" applyBorder="1"/>
    <xf numFmtId="37" fontId="10" fillId="2" borderId="6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Continuous"/>
    </xf>
    <xf numFmtId="165" fontId="5" fillId="2" borderId="4" xfId="1" applyNumberFormat="1" applyFont="1" applyFill="1" applyBorder="1"/>
    <xf numFmtId="41" fontId="5" fillId="2" borderId="4" xfId="1" applyNumberFormat="1" applyFont="1" applyFill="1" applyBorder="1"/>
    <xf numFmtId="165" fontId="7" fillId="2" borderId="4" xfId="1" applyNumberFormat="1" applyFont="1" applyFill="1" applyBorder="1"/>
    <xf numFmtId="165" fontId="3" fillId="2" borderId="4" xfId="1" applyNumberFormat="1" applyFont="1" applyFill="1" applyBorder="1"/>
    <xf numFmtId="165" fontId="3" fillId="2" borderId="4" xfId="0" applyNumberFormat="1" applyFont="1" applyFill="1" applyBorder="1" applyAlignment="1">
      <alignment horizontal="left"/>
    </xf>
    <xf numFmtId="0" fontId="0" fillId="2" borderId="0" xfId="0" applyFill="1"/>
    <xf numFmtId="37" fontId="3" fillId="0" borderId="0" xfId="0" applyNumberFormat="1" applyFont="1"/>
    <xf numFmtId="165" fontId="8" fillId="2" borderId="0" xfId="1" applyNumberFormat="1" applyFont="1" applyFill="1" applyBorder="1"/>
    <xf numFmtId="0" fontId="14" fillId="4" borderId="0" xfId="0" applyFont="1" applyFill="1" applyBorder="1"/>
    <xf numFmtId="0" fontId="0" fillId="4" borderId="0" xfId="0" applyFill="1" applyBorder="1"/>
    <xf numFmtId="0" fontId="14" fillId="4" borderId="0" xfId="0" applyFont="1" applyFill="1"/>
    <xf numFmtId="0" fontId="0" fillId="4" borderId="0" xfId="0" applyFill="1"/>
    <xf numFmtId="44" fontId="13" fillId="2" borderId="0" xfId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10" fillId="2" borderId="0" xfId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/>
    <xf numFmtId="0" fontId="17" fillId="2" borderId="1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8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Alignment="1">
      <alignment horizontal="right"/>
    </xf>
    <xf numFmtId="0" fontId="13" fillId="2" borderId="9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1" fontId="3" fillId="2" borderId="0" xfId="0" applyNumberFormat="1" applyFont="1" applyFill="1" applyBorder="1"/>
    <xf numFmtId="165" fontId="3" fillId="0" borderId="0" xfId="1" applyNumberFormat="1" applyFont="1" applyFill="1" applyBorder="1"/>
    <xf numFmtId="44" fontId="3" fillId="2" borderId="0" xfId="1" applyFont="1" applyFill="1" applyBorder="1" applyAlignment="1">
      <alignment horizontal="left"/>
    </xf>
    <xf numFmtId="39" fontId="10" fillId="2" borderId="0" xfId="0" applyNumberFormat="1" applyFont="1" applyFill="1" applyBorder="1"/>
    <xf numFmtId="0" fontId="14" fillId="3" borderId="0" xfId="0" applyFont="1" applyFill="1" applyBorder="1"/>
    <xf numFmtId="37" fontId="9" fillId="2" borderId="1" xfId="0" applyNumberFormat="1" applyFont="1" applyFill="1" applyBorder="1"/>
    <xf numFmtId="44" fontId="8" fillId="2" borderId="3" xfId="1" applyFont="1" applyFill="1" applyBorder="1"/>
    <xf numFmtId="0" fontId="0" fillId="2" borderId="2" xfId="0" applyFill="1" applyBorder="1"/>
    <xf numFmtId="0" fontId="3" fillId="0" borderId="0" xfId="0" applyFont="1" applyFill="1" applyBorder="1" applyAlignment="1">
      <alignment horizontal="centerContinuous"/>
    </xf>
    <xf numFmtId="165" fontId="5" fillId="0" borderId="0" xfId="1" applyNumberFormat="1" applyFont="1" applyFill="1" applyBorder="1"/>
    <xf numFmtId="41" fontId="5" fillId="0" borderId="0" xfId="1" applyNumberFormat="1" applyFont="1" applyFill="1" applyBorder="1"/>
    <xf numFmtId="165" fontId="7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44" fontId="5" fillId="0" borderId="0" xfId="1" applyNumberFormat="1" applyFont="1" applyFill="1" applyBorder="1"/>
    <xf numFmtId="167" fontId="5" fillId="0" borderId="0" xfId="1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44" fontId="10" fillId="0" borderId="0" xfId="1" applyNumberFormat="1" applyFont="1" applyFill="1" applyBorder="1"/>
    <xf numFmtId="39" fontId="9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43" fontId="10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44" fontId="10" fillId="0" borderId="0" xfId="1" applyFont="1" applyFill="1" applyBorder="1"/>
    <xf numFmtId="44" fontId="9" fillId="0" borderId="0" xfId="1" applyFont="1" applyFill="1" applyBorder="1"/>
    <xf numFmtId="39" fontId="10" fillId="0" borderId="0" xfId="0" applyNumberFormat="1" applyFont="1" applyFill="1" applyBorder="1"/>
    <xf numFmtId="46" fontId="3" fillId="2" borderId="0" xfId="0" applyNumberFormat="1" applyFont="1" applyFill="1" applyBorder="1" applyAlignment="1"/>
    <xf numFmtId="39" fontId="10" fillId="2" borderId="0" xfId="1" applyNumberFormat="1" applyFont="1" applyFill="1" applyBorder="1"/>
    <xf numFmtId="44" fontId="8" fillId="2" borderId="7" xfId="1" applyNumberFormat="1" applyFont="1" applyFill="1" applyBorder="1"/>
    <xf numFmtId="0" fontId="13" fillId="4" borderId="0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8" fillId="4" borderId="0" xfId="0" applyFont="1" applyFill="1" applyBorder="1"/>
    <xf numFmtId="0" fontId="16" fillId="4" borderId="0" xfId="0" applyFont="1" applyFill="1" applyBorder="1"/>
    <xf numFmtId="0" fontId="8" fillId="4" borderId="0" xfId="0" applyFont="1" applyFill="1" applyBorder="1"/>
    <xf numFmtId="2" fontId="15" fillId="4" borderId="0" xfId="0" applyNumberFormat="1" applyFont="1" applyFill="1" applyBorder="1" applyAlignment="1"/>
    <xf numFmtId="0" fontId="21" fillId="4" borderId="0" xfId="0" applyFont="1" applyFill="1" applyBorder="1"/>
    <xf numFmtId="0" fontId="22" fillId="4" borderId="0" xfId="0" applyFont="1" applyFill="1" applyBorder="1" applyAlignment="1">
      <alignment horizontal="center"/>
    </xf>
    <xf numFmtId="0" fontId="4" fillId="3" borderId="5" xfId="0" applyFont="1" applyFill="1" applyBorder="1"/>
    <xf numFmtId="41" fontId="4" fillId="3" borderId="10" xfId="0" applyNumberFormat="1" applyFont="1" applyFill="1" applyBorder="1" applyAlignment="1">
      <alignment horizontal="left"/>
    </xf>
    <xf numFmtId="41" fontId="4" fillId="3" borderId="5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left"/>
    </xf>
    <xf numFmtId="37" fontId="4" fillId="3" borderId="5" xfId="0" applyNumberFormat="1" applyFont="1" applyFill="1" applyBorder="1" applyAlignment="1">
      <alignment horizontal="left"/>
    </xf>
    <xf numFmtId="165" fontId="10" fillId="3" borderId="0" xfId="1" applyNumberFormat="1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25" fillId="0" borderId="0" xfId="0" applyFont="1" applyBorder="1"/>
    <xf numFmtId="0" fontId="25" fillId="0" borderId="0" xfId="0" applyFont="1"/>
    <xf numFmtId="0" fontId="4" fillId="2" borderId="10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10" xfId="0" applyFont="1" applyFill="1" applyBorder="1"/>
    <xf numFmtId="168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23" fillId="2" borderId="0" xfId="0" applyFont="1" applyFill="1"/>
    <xf numFmtId="169" fontId="26" fillId="2" borderId="0" xfId="0" applyNumberFormat="1" applyFont="1" applyFill="1" applyAlignment="1">
      <alignment horizontal="center"/>
    </xf>
    <xf numFmtId="5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27" fillId="3" borderId="0" xfId="0" applyFont="1" applyFill="1" applyBorder="1"/>
    <xf numFmtId="0" fontId="24" fillId="3" borderId="0" xfId="0" applyFont="1" applyFill="1" applyBorder="1" applyAlignment="1">
      <alignment horizontal="center"/>
    </xf>
    <xf numFmtId="42" fontId="10" fillId="3" borderId="0" xfId="0" applyNumberFormat="1" applyFont="1" applyFill="1" applyBorder="1"/>
    <xf numFmtId="0" fontId="28" fillId="3" borderId="0" xfId="0" applyFont="1" applyFill="1" applyBorder="1"/>
    <xf numFmtId="37" fontId="10" fillId="3" borderId="0" xfId="0" applyNumberFormat="1" applyFont="1" applyFill="1" applyBorder="1"/>
    <xf numFmtId="9" fontId="10" fillId="3" borderId="0" xfId="2" applyFont="1" applyFill="1" applyBorder="1"/>
    <xf numFmtId="9" fontId="10" fillId="3" borderId="0" xfId="0" applyNumberFormat="1" applyFont="1" applyFill="1" applyBorder="1"/>
    <xf numFmtId="41" fontId="5" fillId="3" borderId="0" xfId="2" applyNumberFormat="1" applyFont="1" applyFill="1" applyBorder="1"/>
    <xf numFmtId="41" fontId="10" fillId="2" borderId="6" xfId="0" applyNumberFormat="1" applyFont="1" applyFill="1" applyBorder="1" applyAlignment="1">
      <alignment horizontal="left"/>
    </xf>
    <xf numFmtId="165" fontId="8" fillId="2" borderId="0" xfId="0" applyNumberFormat="1" applyFont="1" applyFill="1" applyBorder="1"/>
    <xf numFmtId="42" fontId="10" fillId="2" borderId="0" xfId="0" applyNumberFormat="1" applyFont="1" applyFill="1" applyBorder="1"/>
    <xf numFmtId="165" fontId="10" fillId="2" borderId="12" xfId="1" applyNumberFormat="1" applyFont="1" applyFill="1" applyBorder="1"/>
    <xf numFmtId="41" fontId="8" fillId="2" borderId="6" xfId="0" applyNumberFormat="1" applyFont="1" applyFill="1" applyBorder="1"/>
    <xf numFmtId="42" fontId="5" fillId="3" borderId="0" xfId="2" applyNumberFormat="1" applyFont="1" applyFill="1" applyBorder="1"/>
    <xf numFmtId="42" fontId="5" fillId="3" borderId="0" xfId="1" applyNumberFormat="1" applyFont="1" applyFill="1" applyBorder="1"/>
    <xf numFmtId="42" fontId="30" fillId="2" borderId="0" xfId="0" applyNumberFormat="1" applyFont="1" applyFill="1" applyBorder="1"/>
    <xf numFmtId="42" fontId="10" fillId="2" borderId="0" xfId="1" applyNumberFormat="1" applyFont="1" applyFill="1" applyBorder="1"/>
    <xf numFmtId="170" fontId="0" fillId="0" borderId="0" xfId="0" applyNumberFormat="1"/>
    <xf numFmtId="0" fontId="3" fillId="2" borderId="4" xfId="0" applyFont="1" applyFill="1" applyBorder="1" applyAlignment="1">
      <alignment horizontal="right"/>
    </xf>
    <xf numFmtId="44" fontId="30" fillId="2" borderId="0" xfId="1" applyNumberFormat="1" applyFont="1" applyFill="1" applyBorder="1"/>
    <xf numFmtId="0" fontId="31" fillId="4" borderId="0" xfId="3" applyFont="1" applyFill="1" applyBorder="1"/>
    <xf numFmtId="0" fontId="32" fillId="4" borderId="0" xfId="3" applyFont="1" applyFill="1" applyBorder="1"/>
    <xf numFmtId="0" fontId="33" fillId="4" borderId="0" xfId="3" applyFont="1" applyFill="1" applyBorder="1"/>
    <xf numFmtId="165" fontId="30" fillId="2" borderId="0" xfId="1" applyNumberFormat="1" applyFont="1" applyFill="1" applyBorder="1"/>
    <xf numFmtId="41" fontId="30" fillId="2" borderId="0" xfId="1" applyNumberFormat="1" applyFont="1" applyFill="1" applyBorder="1"/>
    <xf numFmtId="166" fontId="30" fillId="2" borderId="6" xfId="0" applyNumberFormat="1" applyFont="1" applyFill="1" applyBorder="1"/>
    <xf numFmtId="41" fontId="30" fillId="2" borderId="6" xfId="1" applyNumberFormat="1" applyFont="1" applyFill="1" applyBorder="1"/>
    <xf numFmtId="166" fontId="30" fillId="2" borderId="0" xfId="0" applyNumberFormat="1" applyFont="1" applyFill="1" applyBorder="1"/>
    <xf numFmtId="166" fontId="30" fillId="2" borderId="6" xfId="0" applyNumberFormat="1" applyFont="1" applyFill="1" applyBorder="1" applyAlignment="1">
      <alignment horizontal="left"/>
    </xf>
    <xf numFmtId="165" fontId="30" fillId="2" borderId="11" xfId="0" applyNumberFormat="1" applyFont="1" applyFill="1" applyBorder="1"/>
    <xf numFmtId="165" fontId="30" fillId="2" borderId="0" xfId="0" applyNumberFormat="1" applyFont="1" applyFill="1" applyBorder="1"/>
    <xf numFmtId="37" fontId="30" fillId="2" borderId="6" xfId="0" applyNumberFormat="1" applyFont="1" applyFill="1" applyBorder="1" applyAlignment="1">
      <alignment horizontal="right"/>
    </xf>
    <xf numFmtId="41" fontId="30" fillId="2" borderId="6" xfId="0" applyNumberFormat="1" applyFont="1" applyFill="1" applyBorder="1"/>
    <xf numFmtId="165" fontId="30" fillId="2" borderId="6" xfId="1" applyNumberFormat="1" applyFont="1" applyFill="1" applyBorder="1"/>
    <xf numFmtId="37" fontId="30" fillId="2" borderId="6" xfId="0" applyNumberFormat="1" applyFont="1" applyFill="1" applyBorder="1"/>
    <xf numFmtId="165" fontId="30" fillId="2" borderId="12" xfId="0" applyNumberFormat="1" applyFont="1" applyFill="1" applyBorder="1"/>
    <xf numFmtId="167" fontId="30" fillId="2" borderId="0" xfId="1" applyNumberFormat="1" applyFont="1" applyFill="1" applyBorder="1"/>
    <xf numFmtId="39" fontId="30" fillId="2" borderId="6" xfId="1" applyNumberFormat="1" applyFont="1" applyFill="1" applyBorder="1" applyAlignment="1">
      <alignment horizontal="right"/>
    </xf>
    <xf numFmtId="39" fontId="30" fillId="2" borderId="6" xfId="1" applyNumberFormat="1" applyFont="1" applyFill="1" applyBorder="1"/>
    <xf numFmtId="43" fontId="30" fillId="2" borderId="6" xfId="0" applyNumberFormat="1" applyFont="1" applyFill="1" applyBorder="1" applyAlignment="1">
      <alignment horizontal="left"/>
    </xf>
    <xf numFmtId="44" fontId="30" fillId="2" borderId="11" xfId="1" applyFont="1" applyFill="1" applyBorder="1"/>
    <xf numFmtId="44" fontId="30" fillId="2" borderId="0" xfId="1" applyFont="1" applyFill="1" applyBorder="1"/>
    <xf numFmtId="39" fontId="30" fillId="2" borderId="0" xfId="0" applyNumberFormat="1" applyFont="1" applyFill="1" applyBorder="1"/>
    <xf numFmtId="165" fontId="30" fillId="2" borderId="6" xfId="0" applyNumberFormat="1" applyFont="1" applyFill="1" applyBorder="1"/>
    <xf numFmtId="44" fontId="0" fillId="0" borderId="0" xfId="0" applyNumberFormat="1"/>
    <xf numFmtId="41" fontId="30" fillId="2" borderId="0" xfId="0" applyNumberFormat="1" applyFont="1" applyFill="1" applyBorder="1"/>
    <xf numFmtId="165" fontId="3" fillId="2" borderId="3" xfId="0" applyNumberFormat="1" applyFont="1" applyFill="1" applyBorder="1" applyAlignment="1">
      <alignment horizontal="right"/>
    </xf>
    <xf numFmtId="165" fontId="3" fillId="0" borderId="0" xfId="0" applyNumberFormat="1" applyFont="1"/>
    <xf numFmtId="165" fontId="10" fillId="2" borderId="6" xfId="0" applyNumberFormat="1" applyFont="1" applyFill="1" applyBorder="1"/>
    <xf numFmtId="41" fontId="10" fillId="2" borderId="6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vertical="top"/>
    </xf>
    <xf numFmtId="165" fontId="1" fillId="0" borderId="0" xfId="0" applyNumberFormat="1" applyFont="1"/>
    <xf numFmtId="165" fontId="0" fillId="0" borderId="0" xfId="0" applyNumberFormat="1"/>
    <xf numFmtId="171" fontId="0" fillId="0" borderId="0" xfId="0" applyNumberFormat="1"/>
    <xf numFmtId="165" fontId="5" fillId="3" borderId="0" xfId="0" applyNumberFormat="1" applyFont="1" applyFill="1" applyBorder="1"/>
    <xf numFmtId="165" fontId="5" fillId="3" borderId="0" xfId="2" applyNumberFormat="1" applyFont="1" applyFill="1" applyBorder="1"/>
    <xf numFmtId="165" fontId="3" fillId="3" borderId="3" xfId="0" applyNumberFormat="1" applyFont="1" applyFill="1" applyBorder="1"/>
    <xf numFmtId="165" fontId="14" fillId="3" borderId="0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4</xdr:col>
      <xdr:colOff>562053</xdr:colOff>
      <xdr:row>24</xdr:row>
      <xdr:rowOff>38133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4772025"/>
          <a:ext cx="562053" cy="23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/>
  </sheetViews>
  <sheetFormatPr defaultRowHeight="12.75" x14ac:dyDescent="0.2"/>
  <cols>
    <col min="1" max="3" width="9.140625" style="141"/>
    <col min="4" max="4" width="42.5703125" style="141" customWidth="1"/>
    <col min="5" max="16384" width="9.140625" style="141"/>
  </cols>
  <sheetData>
    <row r="1" spans="1:29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29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</row>
    <row r="3" spans="1:29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29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</row>
    <row r="5" spans="1:29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</row>
    <row r="6" spans="1:29" x14ac:dyDescent="0.2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</row>
    <row r="8" spans="1:29" x14ac:dyDescent="0.2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</row>
    <row r="9" spans="1:29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</row>
    <row r="10" spans="1:29" ht="59.25" x14ac:dyDescent="0.75">
      <c r="A10" s="138"/>
      <c r="B10" s="138"/>
      <c r="C10" s="138"/>
      <c r="D10" s="192" t="s">
        <v>6</v>
      </c>
      <c r="E10" s="138"/>
      <c r="F10" s="193"/>
      <c r="G10" s="138"/>
      <c r="H10" s="138"/>
      <c r="I10" s="138"/>
      <c r="J10" s="138"/>
      <c r="K10" s="138"/>
      <c r="L10" s="138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</row>
    <row r="11" spans="1:29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</row>
    <row r="12" spans="1:29" ht="23.25" x14ac:dyDescent="0.35">
      <c r="A12" s="138"/>
      <c r="B12" s="138"/>
      <c r="C12" s="138"/>
      <c r="D12" s="194" t="s">
        <v>203</v>
      </c>
      <c r="E12" s="138"/>
      <c r="F12" s="138"/>
      <c r="G12" s="138"/>
      <c r="H12" s="138"/>
      <c r="I12" s="138"/>
      <c r="J12" s="138"/>
      <c r="K12" s="138"/>
      <c r="L12" s="138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</row>
    <row r="13" spans="1:29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</row>
    <row r="14" spans="1:29" x14ac:dyDescent="0.2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</row>
    <row r="15" spans="1:29" ht="15" x14ac:dyDescent="0.2">
      <c r="A15" s="138"/>
      <c r="B15" s="138"/>
      <c r="C15" s="138"/>
      <c r="D15" s="186"/>
      <c r="E15" s="138"/>
      <c r="F15" s="138"/>
      <c r="G15" s="138"/>
      <c r="H15" s="138"/>
      <c r="I15" s="138"/>
      <c r="J15" s="138"/>
      <c r="K15" s="138"/>
      <c r="L15" s="138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</row>
    <row r="16" spans="1:29" ht="15.75" x14ac:dyDescent="0.25">
      <c r="A16" s="138"/>
      <c r="B16" s="138"/>
      <c r="C16" s="138"/>
      <c r="D16" s="187" t="s">
        <v>89</v>
      </c>
      <c r="E16" s="138"/>
      <c r="F16" s="138"/>
      <c r="G16" s="138"/>
      <c r="H16" s="138"/>
      <c r="I16" s="138"/>
      <c r="J16" s="138"/>
      <c r="K16" s="138"/>
      <c r="L16" s="138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</row>
    <row r="17" spans="1:29" ht="15.75" x14ac:dyDescent="0.25">
      <c r="A17" s="138"/>
      <c r="B17" s="138"/>
      <c r="C17" s="138"/>
      <c r="D17" s="188" t="s">
        <v>90</v>
      </c>
      <c r="E17" s="138"/>
      <c r="F17" s="138"/>
      <c r="G17" s="138"/>
      <c r="H17" s="138"/>
      <c r="I17" s="138"/>
      <c r="J17" s="138"/>
      <c r="K17" s="138"/>
      <c r="L17" s="138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</row>
    <row r="18" spans="1:29" ht="15.75" x14ac:dyDescent="0.25">
      <c r="A18" s="138"/>
      <c r="B18" s="138"/>
      <c r="C18" s="138"/>
      <c r="D18" s="189" t="s">
        <v>86</v>
      </c>
      <c r="E18" s="138"/>
      <c r="F18" s="138"/>
      <c r="G18" s="138"/>
      <c r="H18" s="138"/>
      <c r="I18" s="138"/>
      <c r="J18" s="138"/>
      <c r="K18" s="138"/>
      <c r="L18" s="138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</row>
    <row r="19" spans="1:29" ht="15.75" x14ac:dyDescent="0.25">
      <c r="A19" s="138"/>
      <c r="B19" s="138"/>
      <c r="C19" s="138"/>
      <c r="D19" s="190" t="s">
        <v>87</v>
      </c>
      <c r="E19" s="138"/>
      <c r="F19" s="138"/>
      <c r="G19" s="138"/>
      <c r="H19" s="138"/>
      <c r="I19" s="138"/>
      <c r="J19" s="138"/>
      <c r="K19" s="138"/>
      <c r="L19" s="138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</row>
    <row r="20" spans="1:29" ht="15.75" x14ac:dyDescent="0.25">
      <c r="A20" s="138"/>
      <c r="B20" s="138"/>
      <c r="C20" s="138"/>
      <c r="D20" s="191" t="s">
        <v>88</v>
      </c>
      <c r="E20" s="138"/>
      <c r="F20" s="138"/>
      <c r="G20" s="138"/>
      <c r="H20" s="138"/>
      <c r="I20" s="138"/>
      <c r="J20" s="138"/>
      <c r="K20" s="138"/>
      <c r="L20" s="138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</row>
    <row r="21" spans="1:29" ht="15" x14ac:dyDescent="0.2">
      <c r="A21" s="138"/>
      <c r="B21" s="138"/>
      <c r="C21" s="138"/>
      <c r="D21" s="186"/>
      <c r="E21" s="138"/>
      <c r="F21" s="138"/>
      <c r="G21" s="138"/>
      <c r="H21" s="138"/>
      <c r="I21" s="138"/>
      <c r="J21" s="138"/>
      <c r="K21" s="138"/>
      <c r="L21" s="138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</row>
    <row r="22" spans="1:29" ht="15.75" x14ac:dyDescent="0.25">
      <c r="A22" s="138"/>
      <c r="B22" s="138"/>
      <c r="C22" s="138"/>
      <c r="D22" s="235" t="s">
        <v>129</v>
      </c>
      <c r="E22" s="236"/>
      <c r="F22" s="236"/>
      <c r="G22" s="138"/>
      <c r="H22" s="138"/>
      <c r="I22" s="138"/>
      <c r="J22" s="138"/>
      <c r="K22" s="138"/>
      <c r="L22" s="138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</row>
    <row r="23" spans="1:29" ht="15.75" x14ac:dyDescent="0.25">
      <c r="A23" s="138"/>
      <c r="B23" s="138"/>
      <c r="C23" s="138"/>
      <c r="D23" s="235" t="s">
        <v>147</v>
      </c>
      <c r="E23" s="236"/>
      <c r="F23" s="236"/>
      <c r="G23" s="138"/>
      <c r="H23" s="138"/>
      <c r="I23" s="138"/>
      <c r="J23" s="138"/>
      <c r="K23" s="138"/>
      <c r="L23" s="138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</row>
    <row r="24" spans="1:29" ht="15.75" x14ac:dyDescent="0.25">
      <c r="A24" s="138"/>
      <c r="B24" s="138"/>
      <c r="C24" s="138"/>
      <c r="D24" s="235" t="s">
        <v>197</v>
      </c>
      <c r="E24" s="236"/>
      <c r="F24" s="236"/>
      <c r="G24" s="138"/>
      <c r="H24" s="138"/>
      <c r="I24" s="138"/>
      <c r="J24" s="138"/>
      <c r="K24" s="138"/>
      <c r="L24" s="138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</row>
    <row r="25" spans="1:29" ht="15.75" x14ac:dyDescent="0.25">
      <c r="A25" s="138"/>
      <c r="B25" s="138"/>
      <c r="C25" s="138"/>
      <c r="D25" s="235" t="s">
        <v>198</v>
      </c>
      <c r="E25" s="236"/>
      <c r="F25" s="236"/>
      <c r="G25" s="138"/>
      <c r="H25" s="138"/>
      <c r="I25" s="138"/>
      <c r="J25" s="138"/>
      <c r="K25" s="138"/>
      <c r="L25" s="138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</row>
    <row r="26" spans="1:29" ht="15.75" x14ac:dyDescent="0.25">
      <c r="A26" s="138"/>
      <c r="B26" s="138"/>
      <c r="C26" s="138"/>
      <c r="D26" s="237" t="s">
        <v>148</v>
      </c>
      <c r="E26" s="236"/>
      <c r="F26" s="236"/>
      <c r="G26" s="138"/>
      <c r="H26" s="138"/>
      <c r="I26" s="138"/>
      <c r="J26" s="138"/>
      <c r="K26" s="138"/>
      <c r="L26" s="138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</row>
    <row r="27" spans="1:29" ht="15.75" x14ac:dyDescent="0.25">
      <c r="A27" s="138"/>
      <c r="B27" s="138"/>
      <c r="C27" s="138"/>
      <c r="D27" s="237" t="s">
        <v>149</v>
      </c>
      <c r="E27" s="236"/>
      <c r="F27" s="236"/>
      <c r="G27" s="138"/>
      <c r="H27" s="138"/>
      <c r="I27" s="138"/>
      <c r="J27" s="138"/>
      <c r="K27" s="138"/>
      <c r="L27" s="138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</row>
    <row r="28" spans="1:29" x14ac:dyDescent="0.2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</row>
    <row r="29" spans="1:29" x14ac:dyDescent="0.2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</row>
    <row r="30" spans="1:29" x14ac:dyDescent="0.2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</row>
    <row r="31" spans="1:29" x14ac:dyDescent="0.2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</row>
    <row r="32" spans="1:29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</row>
    <row r="33" spans="1:29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</row>
    <row r="34" spans="1:29" x14ac:dyDescent="0.2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</row>
    <row r="35" spans="1:29" x14ac:dyDescent="0.2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</row>
    <row r="36" spans="1:29" x14ac:dyDescent="0.2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</row>
    <row r="37" spans="1:29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</row>
    <row r="38" spans="1:29" x14ac:dyDescent="0.2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</row>
    <row r="39" spans="1:29" x14ac:dyDescent="0.2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</row>
    <row r="40" spans="1:29" x14ac:dyDescent="0.2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</row>
    <row r="41" spans="1:29" x14ac:dyDescent="0.2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</row>
    <row r="42" spans="1:29" x14ac:dyDescent="0.2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</row>
    <row r="43" spans="1:29" x14ac:dyDescent="0.2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</row>
    <row r="44" spans="1:29" x14ac:dyDescent="0.2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</row>
    <row r="45" spans="1:29" x14ac:dyDescent="0.2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</row>
    <row r="46" spans="1:29" x14ac:dyDescent="0.2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</row>
    <row r="47" spans="1:29" x14ac:dyDescent="0.2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</row>
    <row r="48" spans="1:29" x14ac:dyDescent="0.2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</row>
    <row r="49" spans="1:12" x14ac:dyDescent="0.2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</row>
    <row r="50" spans="1:12" x14ac:dyDescent="0.2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</row>
    <row r="51" spans="1:12" x14ac:dyDescent="0.2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</row>
    <row r="52" spans="1:12" x14ac:dyDescent="0.2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</row>
    <row r="53" spans="1:12" x14ac:dyDescent="0.2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</row>
    <row r="54" spans="1:12" x14ac:dyDescent="0.2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</row>
    <row r="55" spans="1:12" x14ac:dyDescent="0.2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</row>
    <row r="56" spans="1:12" x14ac:dyDescent="0.2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</row>
    <row r="57" spans="1:12" x14ac:dyDescent="0.2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</row>
    <row r="58" spans="1:12" x14ac:dyDescent="0.2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</row>
    <row r="59" spans="1:12" x14ac:dyDescent="0.2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</row>
    <row r="60" spans="1:12" x14ac:dyDescent="0.2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</row>
    <row r="61" spans="1:12" x14ac:dyDescent="0.2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</row>
    <row r="62" spans="1:12" x14ac:dyDescent="0.2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</row>
    <row r="63" spans="1:12" x14ac:dyDescent="0.2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  <row r="64" spans="1:12" x14ac:dyDescent="0.2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</row>
    <row r="65" spans="1:12" x14ac:dyDescent="0.2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</row>
    <row r="66" spans="1:12" x14ac:dyDescent="0.2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</row>
    <row r="67" spans="1:12" x14ac:dyDescent="0.2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</row>
    <row r="68" spans="1:12" x14ac:dyDescent="0.2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</row>
    <row r="69" spans="1:12" x14ac:dyDescent="0.2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</row>
    <row r="70" spans="1:12" x14ac:dyDescent="0.2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</row>
    <row r="71" spans="1:12" x14ac:dyDescent="0.2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</row>
    <row r="72" spans="1:12" x14ac:dyDescent="0.2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</row>
    <row r="73" spans="1:12" x14ac:dyDescent="0.2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</row>
    <row r="74" spans="1:12" x14ac:dyDescent="0.2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</row>
    <row r="75" spans="1:12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</row>
    <row r="76" spans="1:12" x14ac:dyDescent="0.2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</row>
    <row r="77" spans="1:12" x14ac:dyDescent="0.2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</row>
    <row r="78" spans="1:12" x14ac:dyDescent="0.2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</row>
    <row r="79" spans="1:12" x14ac:dyDescent="0.2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</row>
    <row r="80" spans="1:12" x14ac:dyDescent="0.2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</row>
    <row r="81" spans="1:12" x14ac:dyDescent="0.2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</row>
    <row r="82" spans="1:12" x14ac:dyDescent="0.2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</row>
    <row r="83" spans="1:12" x14ac:dyDescent="0.2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</row>
    <row r="84" spans="1:12" x14ac:dyDescent="0.2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</row>
    <row r="85" spans="1:12" x14ac:dyDescent="0.2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</row>
    <row r="86" spans="1:12" x14ac:dyDescent="0.2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</row>
    <row r="87" spans="1:12" x14ac:dyDescent="0.2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</row>
    <row r="88" spans="1:12" x14ac:dyDescent="0.2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</row>
    <row r="89" spans="1:12" x14ac:dyDescent="0.2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</row>
    <row r="90" spans="1:12" x14ac:dyDescent="0.2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</row>
    <row r="91" spans="1:12" x14ac:dyDescent="0.2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</row>
    <row r="92" spans="1:12" x14ac:dyDescent="0.2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</row>
    <row r="93" spans="1:12" x14ac:dyDescent="0.2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</row>
    <row r="94" spans="1:12" x14ac:dyDescent="0.2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</row>
    <row r="95" spans="1:12" x14ac:dyDescent="0.2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</row>
    <row r="96" spans="1:12" x14ac:dyDescent="0.2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</row>
    <row r="97" spans="1:12" x14ac:dyDescent="0.2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</row>
    <row r="98" spans="1:12" x14ac:dyDescent="0.2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</row>
    <row r="99" spans="1:12" x14ac:dyDescent="0.2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</row>
    <row r="100" spans="1:12" x14ac:dyDescent="0.2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</row>
    <row r="101" spans="1:12" x14ac:dyDescent="0.2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</row>
    <row r="102" spans="1:12" x14ac:dyDescent="0.2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</row>
    <row r="103" spans="1:12" x14ac:dyDescent="0.2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</row>
    <row r="104" spans="1:12" x14ac:dyDescent="0.2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H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5.5703125" bestFit="1" customWidth="1"/>
    <col min="5" max="5" width="3.140625" customWidth="1"/>
    <col min="6" max="7" width="9.140625" customWidth="1"/>
  </cols>
  <sheetData>
    <row r="1" spans="1:8" ht="18" x14ac:dyDescent="0.25">
      <c r="C1" s="1" t="s">
        <v>6</v>
      </c>
    </row>
    <row r="2" spans="1:8" ht="15" x14ac:dyDescent="0.2">
      <c r="C2" s="2" t="s">
        <v>34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47"/>
      <c r="C6" s="48"/>
      <c r="D6" s="49"/>
      <c r="E6" s="50"/>
      <c r="F6" s="2"/>
      <c r="G6" s="2"/>
      <c r="H6" s="2"/>
    </row>
    <row r="7" spans="1:8" ht="15" x14ac:dyDescent="0.2">
      <c r="B7" s="51"/>
      <c r="C7" s="49" t="s">
        <v>22</v>
      </c>
      <c r="D7" s="229">
        <v>5100000</v>
      </c>
      <c r="E7" s="55"/>
      <c r="F7" s="2"/>
      <c r="G7" s="2"/>
      <c r="H7" s="2"/>
    </row>
    <row r="8" spans="1:8" ht="15" x14ac:dyDescent="0.2">
      <c r="B8" s="51"/>
      <c r="C8" s="49" t="s">
        <v>25</v>
      </c>
      <c r="D8" s="229">
        <v>3400000</v>
      </c>
      <c r="E8" s="53"/>
      <c r="F8" s="2"/>
      <c r="G8" s="2"/>
      <c r="H8" s="2"/>
    </row>
    <row r="9" spans="1:8" ht="15" x14ac:dyDescent="0.2">
      <c r="B9" s="51"/>
      <c r="C9" s="49" t="s">
        <v>62</v>
      </c>
      <c r="D9" s="60">
        <v>895000</v>
      </c>
      <c r="E9" s="55"/>
      <c r="F9" s="2"/>
      <c r="G9" s="2"/>
      <c r="H9" s="2"/>
    </row>
    <row r="10" spans="1:8" ht="15" x14ac:dyDescent="0.2">
      <c r="B10" s="51"/>
      <c r="C10" s="49" t="s">
        <v>21</v>
      </c>
      <c r="D10" s="229">
        <v>235000</v>
      </c>
      <c r="E10" s="53"/>
      <c r="F10" s="2"/>
      <c r="G10" s="2"/>
      <c r="H10" s="2"/>
    </row>
    <row r="11" spans="1:8" ht="15" x14ac:dyDescent="0.2">
      <c r="B11" s="51"/>
      <c r="C11" s="49" t="s">
        <v>23</v>
      </c>
      <c r="D11" s="229">
        <v>1150000</v>
      </c>
      <c r="E11" s="55"/>
      <c r="F11" s="2"/>
      <c r="G11" s="2"/>
      <c r="H11" s="2"/>
    </row>
    <row r="12" spans="1:8" ht="15.75" thickBot="1" x14ac:dyDescent="0.25">
      <c r="B12" s="57"/>
      <c r="C12" s="58"/>
      <c r="D12" s="58"/>
      <c r="E12" s="59"/>
      <c r="F12" s="2"/>
      <c r="G12" s="2"/>
      <c r="H12" s="2"/>
    </row>
    <row r="13" spans="1:8" ht="15" x14ac:dyDescent="0.2">
      <c r="C13" s="2"/>
      <c r="D13" s="2"/>
      <c r="E13" s="2"/>
      <c r="F13" s="2"/>
      <c r="G13" s="2"/>
      <c r="H13" s="2"/>
    </row>
    <row r="14" spans="1:8" ht="15" x14ac:dyDescent="0.2">
      <c r="C14" s="3" t="s">
        <v>10</v>
      </c>
      <c r="D14" s="2"/>
      <c r="E14" s="2"/>
      <c r="F14" s="2"/>
      <c r="G14" s="2"/>
      <c r="H14" s="2"/>
    </row>
    <row r="15" spans="1:8" ht="15.75" thickBot="1" x14ac:dyDescent="0.25">
      <c r="A15" s="40"/>
      <c r="C15" s="27"/>
      <c r="D15" s="2"/>
      <c r="E15" s="33"/>
      <c r="F15" s="98"/>
      <c r="G15" s="98"/>
      <c r="H15" s="2"/>
    </row>
    <row r="16" spans="1:8" ht="15" x14ac:dyDescent="0.2">
      <c r="A16" s="46"/>
      <c r="B16" s="64"/>
      <c r="C16" s="4"/>
      <c r="D16" s="4"/>
      <c r="E16" s="75"/>
      <c r="F16" s="104"/>
      <c r="G16" s="104"/>
      <c r="H16" s="2"/>
    </row>
    <row r="17" spans="1:8" ht="15" x14ac:dyDescent="0.2">
      <c r="A17" s="46"/>
      <c r="B17" s="65"/>
      <c r="C17" s="25" t="s">
        <v>21</v>
      </c>
      <c r="D17" s="238">
        <f>D10</f>
        <v>235000</v>
      </c>
      <c r="E17" s="81"/>
      <c r="F17" s="105"/>
      <c r="G17" s="104"/>
      <c r="H17" s="2"/>
    </row>
    <row r="18" spans="1:8" ht="15" x14ac:dyDescent="0.2">
      <c r="A18" s="46"/>
      <c r="B18" s="65"/>
      <c r="C18" s="10" t="s">
        <v>12</v>
      </c>
      <c r="D18" s="241">
        <f>D9</f>
        <v>895000</v>
      </c>
      <c r="E18" s="81"/>
      <c r="F18" s="105"/>
      <c r="G18" s="104"/>
      <c r="H18" s="2"/>
    </row>
    <row r="19" spans="1:8" ht="15" x14ac:dyDescent="0.2">
      <c r="A19" s="46"/>
      <c r="B19" s="65"/>
      <c r="C19" s="10" t="s">
        <v>24</v>
      </c>
      <c r="D19" s="245">
        <f>D17+D18</f>
        <v>1130000</v>
      </c>
      <c r="E19" s="81"/>
      <c r="F19" s="105"/>
      <c r="G19" s="104"/>
      <c r="H19" s="2"/>
    </row>
    <row r="20" spans="1:8" ht="15" x14ac:dyDescent="0.2">
      <c r="A20" s="46"/>
      <c r="B20" s="65"/>
      <c r="C20" s="10" t="s">
        <v>25</v>
      </c>
      <c r="D20" s="249">
        <f>D8</f>
        <v>3400000</v>
      </c>
      <c r="E20" s="109"/>
      <c r="F20" s="106"/>
      <c r="G20" s="104"/>
      <c r="H20" s="2"/>
    </row>
    <row r="21" spans="1:8" ht="16.5" thickBot="1" x14ac:dyDescent="0.3">
      <c r="A21" s="46"/>
      <c r="B21" s="65"/>
      <c r="C21" s="10" t="s">
        <v>26</v>
      </c>
      <c r="D21" s="43">
        <f>D19+D20</f>
        <v>4530000</v>
      </c>
      <c r="E21" s="110"/>
      <c r="F21" s="107"/>
      <c r="G21" s="104"/>
      <c r="H21" s="2"/>
    </row>
    <row r="22" spans="1:8" ht="15.75" thickTop="1" x14ac:dyDescent="0.2">
      <c r="A22" s="46"/>
      <c r="B22" s="65"/>
      <c r="C22" s="10"/>
      <c r="D22" s="16"/>
      <c r="E22" s="77"/>
      <c r="F22" s="107"/>
      <c r="G22" s="104"/>
      <c r="H22" s="2"/>
    </row>
    <row r="23" spans="1:8" ht="15" x14ac:dyDescent="0.2">
      <c r="A23" s="46"/>
      <c r="B23" s="78"/>
      <c r="C23" s="10" t="s">
        <v>23</v>
      </c>
      <c r="D23" s="238">
        <f>D11</f>
        <v>1150000</v>
      </c>
      <c r="E23" s="111"/>
      <c r="F23" s="108"/>
      <c r="G23" s="104"/>
      <c r="H23" s="2"/>
    </row>
    <row r="24" spans="1:8" ht="15" x14ac:dyDescent="0.2">
      <c r="A24" s="46"/>
      <c r="B24" s="79"/>
      <c r="C24" s="10" t="s">
        <v>22</v>
      </c>
      <c r="D24" s="247">
        <f>D7</f>
        <v>5100000</v>
      </c>
      <c r="E24" s="80"/>
      <c r="F24" s="104"/>
      <c r="G24" s="104"/>
      <c r="H24" s="2"/>
    </row>
    <row r="25" spans="1:8" ht="16.5" thickBot="1" x14ac:dyDescent="0.3">
      <c r="A25" s="46"/>
      <c r="B25" s="65"/>
      <c r="C25" s="10" t="s">
        <v>27</v>
      </c>
      <c r="D25" s="44">
        <f>D23+D24</f>
        <v>6250000</v>
      </c>
      <c r="E25" s="109"/>
      <c r="F25" s="108"/>
      <c r="G25" s="104"/>
      <c r="H25" s="2"/>
    </row>
    <row r="26" spans="1:8" ht="14.25" thickTop="1" thickBot="1" x14ac:dyDescent="0.25">
      <c r="A26" s="46"/>
      <c r="B26" s="66"/>
      <c r="C26" s="21"/>
      <c r="D26" s="21"/>
      <c r="E26" s="86"/>
      <c r="F26" s="105"/>
      <c r="G26" s="105"/>
    </row>
    <row r="27" spans="1:8" x14ac:dyDescent="0.2">
      <c r="A27" s="40"/>
      <c r="F27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105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2.140625" customWidth="1"/>
    <col min="5" max="5" width="3.140625" customWidth="1"/>
    <col min="7" max="7" width="11.28515625" bestFit="1" customWidth="1"/>
  </cols>
  <sheetData>
    <row r="1" spans="2:5" ht="18" x14ac:dyDescent="0.25">
      <c r="C1" s="1" t="s">
        <v>6</v>
      </c>
    </row>
    <row r="2" spans="2:5" ht="15" x14ac:dyDescent="0.2">
      <c r="C2" s="2" t="s">
        <v>36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7"/>
      <c r="C6" s="48"/>
      <c r="D6" s="49"/>
      <c r="E6" s="50"/>
    </row>
    <row r="7" spans="2:5" ht="15" x14ac:dyDescent="0.2">
      <c r="B7" s="51"/>
      <c r="C7" s="49" t="s">
        <v>1</v>
      </c>
      <c r="D7" s="60">
        <v>305000</v>
      </c>
      <c r="E7" s="55"/>
    </row>
    <row r="8" spans="2:5" ht="15" x14ac:dyDescent="0.2">
      <c r="B8" s="51"/>
      <c r="C8" s="49" t="s">
        <v>2</v>
      </c>
      <c r="D8" s="269">
        <v>176000</v>
      </c>
      <c r="E8" s="53"/>
    </row>
    <row r="9" spans="2:5" ht="15" x14ac:dyDescent="0.2">
      <c r="B9" s="51"/>
      <c r="C9" s="49" t="s">
        <v>58</v>
      </c>
      <c r="D9" s="269">
        <v>8900</v>
      </c>
      <c r="E9" s="53"/>
    </row>
    <row r="10" spans="2:5" ht="15" x14ac:dyDescent="0.2">
      <c r="B10" s="51"/>
      <c r="C10" s="49" t="s">
        <v>30</v>
      </c>
      <c r="D10" s="269">
        <v>18700</v>
      </c>
      <c r="E10" s="53"/>
    </row>
    <row r="11" spans="2:5" ht="15" x14ac:dyDescent="0.2">
      <c r="B11" s="51"/>
      <c r="C11" s="49" t="s">
        <v>33</v>
      </c>
      <c r="D11" s="269">
        <v>12900</v>
      </c>
      <c r="E11" s="55"/>
    </row>
    <row r="12" spans="2:5" ht="15" x14ac:dyDescent="0.2">
      <c r="B12" s="51"/>
      <c r="C12" s="49" t="s">
        <v>5</v>
      </c>
      <c r="D12" s="269">
        <v>23345</v>
      </c>
      <c r="E12" s="53"/>
    </row>
    <row r="13" spans="2:5" ht="15" x14ac:dyDescent="0.2">
      <c r="B13" s="51"/>
      <c r="C13" s="49" t="s">
        <v>41</v>
      </c>
      <c r="D13" s="52">
        <v>19500</v>
      </c>
      <c r="E13" s="53"/>
    </row>
    <row r="14" spans="2:5" ht="15" x14ac:dyDescent="0.2">
      <c r="B14" s="51"/>
      <c r="C14" s="49"/>
      <c r="D14" s="270"/>
      <c r="E14" s="53"/>
    </row>
    <row r="15" spans="2:5" ht="15" x14ac:dyDescent="0.2">
      <c r="B15" s="51"/>
      <c r="C15" s="49" t="s">
        <v>183</v>
      </c>
      <c r="D15" s="52">
        <v>6400</v>
      </c>
      <c r="E15" s="53"/>
    </row>
    <row r="16" spans="2:5" ht="15" x14ac:dyDescent="0.2">
      <c r="B16" s="51"/>
      <c r="C16" s="49" t="s">
        <v>43</v>
      </c>
      <c r="D16" s="270">
        <v>-4900</v>
      </c>
      <c r="E16" s="53"/>
    </row>
    <row r="17" spans="2:7" ht="15" x14ac:dyDescent="0.2">
      <c r="B17" s="51"/>
      <c r="C17" s="49" t="s">
        <v>127</v>
      </c>
      <c r="D17" s="270">
        <v>46000</v>
      </c>
      <c r="E17" s="53"/>
    </row>
    <row r="18" spans="2:7" ht="15.75" thickBot="1" x14ac:dyDescent="0.25">
      <c r="B18" s="57"/>
      <c r="C18" s="58"/>
      <c r="D18" s="58"/>
      <c r="E18" s="59"/>
    </row>
    <row r="19" spans="2:7" ht="15" x14ac:dyDescent="0.2">
      <c r="C19" s="2"/>
      <c r="D19" s="2"/>
      <c r="E19" s="2"/>
    </row>
    <row r="20" spans="2:7" ht="15" x14ac:dyDescent="0.2">
      <c r="C20" s="3" t="s">
        <v>10</v>
      </c>
      <c r="D20" s="2"/>
      <c r="E20" s="2"/>
    </row>
    <row r="21" spans="2:7" ht="15.75" thickBot="1" x14ac:dyDescent="0.25">
      <c r="C21" s="27"/>
      <c r="D21" s="2"/>
      <c r="E21" s="33"/>
    </row>
    <row r="22" spans="2:7" ht="15" x14ac:dyDescent="0.2">
      <c r="B22" s="64"/>
      <c r="C22" s="4"/>
      <c r="D22" s="4"/>
      <c r="E22" s="5"/>
    </row>
    <row r="23" spans="2:7" ht="15.75" thickBot="1" x14ac:dyDescent="0.25">
      <c r="B23" s="65"/>
      <c r="C23" s="6" t="s">
        <v>0</v>
      </c>
      <c r="D23" s="6"/>
      <c r="E23" s="129"/>
    </row>
    <row r="24" spans="2:7" ht="15" x14ac:dyDescent="0.2">
      <c r="B24" s="65"/>
      <c r="C24" s="10" t="s">
        <v>1</v>
      </c>
      <c r="D24" s="238">
        <f>D7</f>
        <v>305000</v>
      </c>
      <c r="E24" s="130"/>
    </row>
    <row r="25" spans="2:7" ht="15" x14ac:dyDescent="0.2">
      <c r="B25" s="65"/>
      <c r="C25" s="10" t="s">
        <v>2</v>
      </c>
      <c r="D25" s="239">
        <f>D8</f>
        <v>176000</v>
      </c>
      <c r="E25" s="131"/>
    </row>
    <row r="26" spans="2:7" ht="15" x14ac:dyDescent="0.2">
      <c r="B26" s="65"/>
      <c r="C26" s="10" t="s">
        <v>58</v>
      </c>
      <c r="D26" s="242">
        <f>D9</f>
        <v>8900</v>
      </c>
      <c r="E26" s="76"/>
    </row>
    <row r="27" spans="2:7" ht="15" x14ac:dyDescent="0.2">
      <c r="B27" s="65"/>
      <c r="C27" s="10" t="s">
        <v>30</v>
      </c>
      <c r="D27" s="240">
        <f>D10</f>
        <v>18700</v>
      </c>
      <c r="E27" s="76"/>
    </row>
    <row r="28" spans="2:7" ht="15" x14ac:dyDescent="0.2">
      <c r="B28" s="65"/>
      <c r="C28" s="10" t="s">
        <v>3</v>
      </c>
      <c r="D28" s="230">
        <f>D24-D25-D26-D27</f>
        <v>101400</v>
      </c>
      <c r="E28" s="8"/>
    </row>
    <row r="29" spans="2:7" ht="15" x14ac:dyDescent="0.2">
      <c r="B29" s="65"/>
      <c r="C29" s="10" t="s">
        <v>33</v>
      </c>
      <c r="D29" s="241">
        <f>D11</f>
        <v>12900</v>
      </c>
      <c r="E29" s="132"/>
    </row>
    <row r="30" spans="2:7" ht="15" x14ac:dyDescent="0.2">
      <c r="B30" s="65"/>
      <c r="C30" s="10" t="s">
        <v>4</v>
      </c>
      <c r="D30" s="35">
        <f>D28-D29</f>
        <v>88500</v>
      </c>
      <c r="E30" s="133"/>
      <c r="G30" s="259"/>
    </row>
    <row r="31" spans="2:7" ht="15" x14ac:dyDescent="0.2">
      <c r="B31" s="65"/>
      <c r="C31" s="26" t="s">
        <v>5</v>
      </c>
      <c r="D31" s="223">
        <v>23345</v>
      </c>
      <c r="E31" s="134"/>
    </row>
    <row r="32" spans="2:7" ht="15.75" thickBot="1" x14ac:dyDescent="0.25">
      <c r="B32" s="65"/>
      <c r="C32" s="10" t="s">
        <v>40</v>
      </c>
      <c r="D32" s="85">
        <f>D30-D31</f>
        <v>65155</v>
      </c>
      <c r="E32" s="8"/>
    </row>
    <row r="33" spans="1:25" ht="15.75" thickTop="1" x14ac:dyDescent="0.2">
      <c r="B33" s="65"/>
      <c r="C33" s="10"/>
      <c r="D33" s="42"/>
      <c r="E33" s="8"/>
    </row>
    <row r="34" spans="1:25" ht="15" x14ac:dyDescent="0.2">
      <c r="B34" s="65"/>
      <c r="C34" s="10" t="s">
        <v>41</v>
      </c>
      <c r="D34" s="42">
        <f>D13</f>
        <v>19500</v>
      </c>
      <c r="E34" s="8"/>
    </row>
    <row r="35" spans="1:25" ht="15" x14ac:dyDescent="0.2">
      <c r="B35" s="65"/>
      <c r="C35" s="10" t="s">
        <v>42</v>
      </c>
      <c r="D35" s="42">
        <f>D32-D34</f>
        <v>45655</v>
      </c>
      <c r="E35" s="8"/>
    </row>
    <row r="36" spans="1:25" ht="15.75" thickBot="1" x14ac:dyDescent="0.25">
      <c r="B36" s="66"/>
      <c r="C36" s="37"/>
      <c r="D36" s="38"/>
      <c r="E36" s="68"/>
    </row>
    <row r="37" spans="1:25" x14ac:dyDescent="0.2">
      <c r="B37" s="40"/>
      <c r="C37" s="40"/>
      <c r="D37" s="40"/>
      <c r="E37" s="40"/>
    </row>
    <row r="38" spans="1:25" ht="13.5" thickBot="1" x14ac:dyDescent="0.25"/>
    <row r="39" spans="1:25" ht="15" x14ac:dyDescent="0.2">
      <c r="A39" s="2"/>
      <c r="B39" s="67"/>
      <c r="C39" s="71"/>
      <c r="D39" s="4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x14ac:dyDescent="0.25">
      <c r="A40" s="2"/>
      <c r="B40" s="201" t="s">
        <v>98</v>
      </c>
      <c r="C40" s="10" t="s">
        <v>94</v>
      </c>
      <c r="D40" s="19">
        <f>D28+D27-D31</f>
        <v>96755</v>
      </c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x14ac:dyDescent="0.2">
      <c r="A41" s="2"/>
      <c r="B41" s="201"/>
      <c r="C41" s="10"/>
      <c r="D41" s="10"/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x14ac:dyDescent="0.25">
      <c r="A42" s="2"/>
      <c r="B42" s="201" t="s">
        <v>99</v>
      </c>
      <c r="C42" s="10" t="s">
        <v>92</v>
      </c>
      <c r="D42" s="19">
        <f>D29-D16</f>
        <v>17800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x14ac:dyDescent="0.2">
      <c r="A43" s="69"/>
      <c r="B43" s="201"/>
      <c r="C43" s="10"/>
      <c r="D43" s="10"/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x14ac:dyDescent="0.25">
      <c r="A44" s="2"/>
      <c r="B44" s="201" t="s">
        <v>100</v>
      </c>
      <c r="C44" s="10" t="s">
        <v>93</v>
      </c>
      <c r="D44" s="19">
        <f>D34-D15</f>
        <v>13100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x14ac:dyDescent="0.2">
      <c r="A45" s="2"/>
      <c r="B45" s="201"/>
      <c r="C45" s="10"/>
      <c r="D45" s="10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x14ac:dyDescent="0.2">
      <c r="A46" s="2"/>
      <c r="B46" s="201" t="s">
        <v>101</v>
      </c>
      <c r="C46" s="10" t="s">
        <v>95</v>
      </c>
      <c r="D46" s="42">
        <f>D42+D44</f>
        <v>30900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x14ac:dyDescent="0.2">
      <c r="A47" s="2"/>
      <c r="B47" s="201"/>
      <c r="C47" s="10"/>
      <c r="D47" s="70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">
      <c r="A48" s="2"/>
      <c r="B48" s="201"/>
      <c r="C48" s="10" t="s">
        <v>96</v>
      </c>
      <c r="D48" s="225">
        <f>D17+D27</f>
        <v>64700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3" ht="15" x14ac:dyDescent="0.2">
      <c r="A49" s="2"/>
      <c r="B49" s="201"/>
      <c r="C49" s="10"/>
      <c r="D49" s="113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3" ht="15.75" x14ac:dyDescent="0.25">
      <c r="A50" s="2"/>
      <c r="B50" s="201"/>
      <c r="C50" s="10" t="s">
        <v>97</v>
      </c>
      <c r="D50" s="19">
        <f>D40-D48-D46</f>
        <v>1155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3" ht="15.75" thickBot="1" x14ac:dyDescent="0.25">
      <c r="A51" s="2"/>
      <c r="B51" s="28"/>
      <c r="C51" s="30"/>
      <c r="D51" s="30"/>
      <c r="E51" s="2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28 D3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AI99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2.140625" customWidth="1"/>
    <col min="5" max="5" width="3.140625" customWidth="1"/>
    <col min="6" max="6" width="11.42578125" customWidth="1"/>
  </cols>
  <sheetData>
    <row r="1" spans="2:5" ht="18" x14ac:dyDescent="0.25">
      <c r="C1" s="1" t="s">
        <v>6</v>
      </c>
    </row>
    <row r="2" spans="2:5" ht="15" x14ac:dyDescent="0.2">
      <c r="C2" s="2" t="s">
        <v>39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7"/>
      <c r="C6" s="48"/>
      <c r="D6" s="49"/>
      <c r="E6" s="50"/>
    </row>
    <row r="7" spans="2:5" ht="15" x14ac:dyDescent="0.2">
      <c r="B7" s="51"/>
      <c r="C7" s="49" t="s">
        <v>1</v>
      </c>
      <c r="D7" s="60">
        <v>64000</v>
      </c>
      <c r="E7" s="55"/>
    </row>
    <row r="8" spans="2:5" ht="15" x14ac:dyDescent="0.2">
      <c r="B8" s="51"/>
      <c r="C8" s="49" t="s">
        <v>2</v>
      </c>
      <c r="D8" s="60">
        <v>30700</v>
      </c>
      <c r="E8" s="53"/>
    </row>
    <row r="9" spans="2:5" ht="15" x14ac:dyDescent="0.2">
      <c r="B9" s="51"/>
      <c r="C9" s="49" t="s">
        <v>42</v>
      </c>
      <c r="D9" s="228">
        <v>5700</v>
      </c>
      <c r="E9" s="53"/>
    </row>
    <row r="10" spans="2:5" ht="15" x14ac:dyDescent="0.2">
      <c r="B10" s="51"/>
      <c r="C10" s="49" t="s">
        <v>57</v>
      </c>
      <c r="D10" s="229">
        <v>1980</v>
      </c>
      <c r="E10" s="53"/>
    </row>
    <row r="11" spans="2:5" ht="15" x14ac:dyDescent="0.2">
      <c r="B11" s="51"/>
      <c r="C11" s="49" t="s">
        <v>33</v>
      </c>
      <c r="D11" s="60">
        <v>4400</v>
      </c>
      <c r="E11" s="55"/>
    </row>
    <row r="12" spans="2:5" ht="15" x14ac:dyDescent="0.2">
      <c r="B12" s="51"/>
      <c r="C12" s="49" t="s">
        <v>61</v>
      </c>
      <c r="D12" s="62">
        <v>0.22</v>
      </c>
      <c r="E12" s="53"/>
    </row>
    <row r="13" spans="2:5" ht="15.75" thickBot="1" x14ac:dyDescent="0.25">
      <c r="B13" s="57"/>
      <c r="C13" s="58"/>
      <c r="D13" s="58"/>
      <c r="E13" s="59"/>
    </row>
    <row r="14" spans="2:5" ht="15" x14ac:dyDescent="0.2">
      <c r="C14" s="2"/>
      <c r="D14" s="2"/>
      <c r="E14" s="2"/>
    </row>
    <row r="15" spans="2:5" ht="15" x14ac:dyDescent="0.2">
      <c r="C15" s="3" t="s">
        <v>10</v>
      </c>
      <c r="D15" s="2"/>
      <c r="E15" s="2"/>
    </row>
    <row r="16" spans="2:5" ht="15.75" thickBot="1" x14ac:dyDescent="0.25">
      <c r="C16" s="27"/>
      <c r="D16" s="2"/>
      <c r="E16" s="33"/>
    </row>
    <row r="17" spans="1:35" ht="15" x14ac:dyDescent="0.2">
      <c r="B17" s="64"/>
      <c r="C17" s="10"/>
      <c r="D17" s="4"/>
      <c r="E17" s="5"/>
      <c r="F17" s="93"/>
    </row>
    <row r="18" spans="1:35" ht="15.75" thickBot="1" x14ac:dyDescent="0.25">
      <c r="B18" s="65"/>
      <c r="C18" s="6" t="s">
        <v>0</v>
      </c>
      <c r="D18" s="6"/>
      <c r="E18" s="129"/>
      <c r="F18" s="94"/>
    </row>
    <row r="19" spans="1:35" ht="15" x14ac:dyDescent="0.2">
      <c r="B19" s="65"/>
      <c r="C19" s="10" t="s">
        <v>1</v>
      </c>
      <c r="D19" s="238">
        <f>D7</f>
        <v>64000</v>
      </c>
      <c r="E19" s="130"/>
      <c r="F19" s="95"/>
    </row>
    <row r="20" spans="1:35" ht="15.75" x14ac:dyDescent="0.25">
      <c r="B20" s="65"/>
      <c r="C20" s="10" t="s">
        <v>2</v>
      </c>
      <c r="D20" s="239">
        <f>D8</f>
        <v>30700</v>
      </c>
      <c r="E20" s="131"/>
      <c r="F20" s="96"/>
    </row>
    <row r="21" spans="1:35" ht="15.75" x14ac:dyDescent="0.25">
      <c r="B21" s="65"/>
      <c r="C21" s="10" t="s">
        <v>30</v>
      </c>
      <c r="D21" s="92">
        <f>D19-D20-D22</f>
        <v>19053.846153846156</v>
      </c>
      <c r="E21" s="76"/>
      <c r="F21" s="93"/>
    </row>
    <row r="22" spans="1:35" ht="15" x14ac:dyDescent="0.2">
      <c r="B22" s="65"/>
      <c r="C22" s="10" t="s">
        <v>3</v>
      </c>
      <c r="D22" s="225">
        <f>D24+D23</f>
        <v>14246.153846153846</v>
      </c>
      <c r="E22" s="8"/>
      <c r="F22" s="100"/>
    </row>
    <row r="23" spans="1:35" ht="15" x14ac:dyDescent="0.2">
      <c r="B23" s="65"/>
      <c r="C23" s="10" t="s">
        <v>33</v>
      </c>
      <c r="D23" s="241">
        <f>D11</f>
        <v>4400</v>
      </c>
      <c r="E23" s="132"/>
      <c r="F23" s="98"/>
    </row>
    <row r="24" spans="1:35" ht="15" x14ac:dyDescent="0.2">
      <c r="B24" s="65"/>
      <c r="C24" s="10" t="s">
        <v>4</v>
      </c>
      <c r="D24" s="238">
        <f>D26/(1-D12)</f>
        <v>9846.1538461538457</v>
      </c>
      <c r="E24" s="133"/>
      <c r="F24" s="94"/>
    </row>
    <row r="25" spans="1:35" ht="15" x14ac:dyDescent="0.2">
      <c r="B25" s="65"/>
      <c r="C25" s="26" t="s">
        <v>5</v>
      </c>
      <c r="D25" s="243">
        <f>D24-D26</f>
        <v>2166.1538461538457</v>
      </c>
      <c r="E25" s="134"/>
      <c r="F25" s="101"/>
    </row>
    <row r="26" spans="1:35" ht="16.5" thickBot="1" x14ac:dyDescent="0.3">
      <c r="B26" s="65"/>
      <c r="C26" s="10" t="s">
        <v>40</v>
      </c>
      <c r="D26" s="244">
        <f>D27+D28</f>
        <v>7680</v>
      </c>
      <c r="E26" s="8"/>
      <c r="F26" s="102"/>
    </row>
    <row r="27" spans="1:35" ht="16.5" thickTop="1" x14ac:dyDescent="0.25">
      <c r="B27" s="65"/>
      <c r="C27" s="10" t="s">
        <v>41</v>
      </c>
      <c r="D27" s="245">
        <f>D10</f>
        <v>1980</v>
      </c>
      <c r="E27" s="8"/>
      <c r="F27" s="102"/>
    </row>
    <row r="28" spans="1:35" ht="15.75" x14ac:dyDescent="0.25">
      <c r="B28" s="65"/>
      <c r="C28" s="10" t="s">
        <v>42</v>
      </c>
      <c r="D28" s="245">
        <f>D9</f>
        <v>5700</v>
      </c>
      <c r="E28" s="8"/>
      <c r="F28" s="102"/>
    </row>
    <row r="29" spans="1:35" ht="15.75" thickBot="1" x14ac:dyDescent="0.25">
      <c r="B29" s="66"/>
      <c r="C29" s="37"/>
      <c r="D29" s="38"/>
      <c r="E29" s="68"/>
      <c r="F29" s="98"/>
    </row>
    <row r="30" spans="1:35" ht="15" x14ac:dyDescent="0.2">
      <c r="B30" s="40"/>
      <c r="C30" s="40"/>
      <c r="D30" s="40"/>
      <c r="E30" s="40"/>
      <c r="F30" s="95"/>
    </row>
    <row r="31" spans="1:35" ht="15" x14ac:dyDescent="0.2">
      <c r="F31" s="101"/>
    </row>
    <row r="32" spans="1:35" ht="15.75" x14ac:dyDescent="0.25">
      <c r="A32" s="2"/>
      <c r="B32" s="97"/>
      <c r="C32" s="114"/>
      <c r="D32" s="115"/>
      <c r="E32" s="98"/>
      <c r="F32" s="10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" x14ac:dyDescent="0.2">
      <c r="A33" s="2"/>
      <c r="B33" s="98"/>
      <c r="C33" s="98"/>
      <c r="D33" s="115"/>
      <c r="E33" s="98"/>
      <c r="F33" s="9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" x14ac:dyDescent="0.2">
      <c r="A34" s="2"/>
      <c r="B34" s="98"/>
      <c r="C34" s="98"/>
      <c r="D34" s="115"/>
      <c r="E34" s="98"/>
      <c r="F34" s="9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x14ac:dyDescent="0.25">
      <c r="A35" s="2"/>
      <c r="B35" s="98"/>
      <c r="C35" s="98"/>
      <c r="D35" s="98"/>
      <c r="E35" s="98"/>
      <c r="F35" s="10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" x14ac:dyDescent="0.2">
      <c r="A36" s="69"/>
      <c r="B36" s="98"/>
      <c r="C36" s="98"/>
      <c r="D36" s="98"/>
      <c r="E36" s="98"/>
      <c r="F36" s="9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x14ac:dyDescent="0.25">
      <c r="A37" s="2"/>
      <c r="B37" s="98"/>
      <c r="C37" s="98"/>
      <c r="D37" s="98"/>
      <c r="E37" s="98"/>
      <c r="F37" s="10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x14ac:dyDescent="0.25">
      <c r="A38" s="2"/>
      <c r="B38" s="98"/>
      <c r="C38" s="98"/>
      <c r="D38" s="98"/>
      <c r="E38" s="98"/>
      <c r="F38" s="10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x14ac:dyDescent="0.25">
      <c r="A39" s="2"/>
      <c r="B39" s="98"/>
      <c r="C39" s="98"/>
      <c r="D39" s="98"/>
      <c r="E39" s="98"/>
      <c r="F39" s="10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x14ac:dyDescent="0.25">
      <c r="A40" s="2"/>
      <c r="B40" s="98"/>
      <c r="C40" s="98"/>
      <c r="D40" s="98"/>
      <c r="E40" s="98"/>
      <c r="F40" s="10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x14ac:dyDescent="0.25">
      <c r="A41" s="2"/>
      <c r="B41" s="98"/>
      <c r="C41" s="98"/>
      <c r="D41" s="98"/>
      <c r="E41" s="98"/>
      <c r="F41" s="10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x14ac:dyDescent="0.25">
      <c r="A42" s="2"/>
      <c r="B42" s="98"/>
      <c r="C42" s="98"/>
      <c r="D42" s="98"/>
      <c r="E42" s="98"/>
      <c r="F42" s="10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x14ac:dyDescent="0.25">
      <c r="A43" s="2"/>
      <c r="B43" s="98"/>
      <c r="C43" s="98"/>
      <c r="D43" s="98"/>
      <c r="E43" s="98"/>
      <c r="F43" s="10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x14ac:dyDescent="0.25">
      <c r="A44" s="2"/>
      <c r="B44" s="98"/>
      <c r="C44" s="98"/>
      <c r="D44" s="98"/>
      <c r="E44" s="98"/>
      <c r="F44" s="10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" x14ac:dyDescent="0.2">
      <c r="A45" s="2"/>
      <c r="B45" s="98"/>
      <c r="C45" s="98"/>
      <c r="D45" s="98"/>
      <c r="E45" s="98"/>
      <c r="F45" s="9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B1:I3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.7109375" customWidth="1"/>
    <col min="4" max="4" width="14.85546875" customWidth="1"/>
    <col min="5" max="5" width="3.140625" customWidth="1"/>
    <col min="6" max="6" width="32" customWidth="1"/>
    <col min="7" max="7" width="15.42578125" bestFit="1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151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7"/>
      <c r="C6" s="48"/>
      <c r="D6" s="49"/>
      <c r="E6" s="50"/>
      <c r="F6" s="2"/>
      <c r="G6" s="2"/>
      <c r="H6" s="2"/>
      <c r="I6" s="2"/>
    </row>
    <row r="7" spans="2:9" ht="15" x14ac:dyDescent="0.2">
      <c r="B7" s="51"/>
      <c r="C7" s="49" t="s">
        <v>44</v>
      </c>
      <c r="D7" s="60">
        <v>127000</v>
      </c>
      <c r="E7" s="55"/>
      <c r="F7" s="2"/>
      <c r="G7" s="2"/>
      <c r="H7" s="2"/>
      <c r="I7" s="2"/>
    </row>
    <row r="8" spans="2:9" ht="15" x14ac:dyDescent="0.2">
      <c r="B8" s="51"/>
      <c r="C8" s="49" t="s">
        <v>48</v>
      </c>
      <c r="D8" s="269">
        <v>660000</v>
      </c>
      <c r="E8" s="55"/>
      <c r="F8" s="2"/>
      <c r="G8" s="2"/>
      <c r="H8" s="2"/>
      <c r="I8" s="2"/>
    </row>
    <row r="9" spans="2:9" ht="15" x14ac:dyDescent="0.2">
      <c r="B9" s="51"/>
      <c r="C9" s="49" t="s">
        <v>49</v>
      </c>
      <c r="D9" s="52">
        <v>210000</v>
      </c>
      <c r="E9" s="53"/>
      <c r="F9" s="2"/>
      <c r="G9" s="2"/>
      <c r="H9" s="2"/>
      <c r="I9" s="2"/>
    </row>
    <row r="10" spans="2:9" ht="15" x14ac:dyDescent="0.2">
      <c r="B10" s="51"/>
      <c r="C10" s="49" t="s">
        <v>45</v>
      </c>
      <c r="D10" s="269">
        <v>115000</v>
      </c>
      <c r="E10" s="53"/>
      <c r="F10" s="2"/>
      <c r="G10" s="2"/>
      <c r="H10" s="2"/>
      <c r="I10" s="2"/>
    </row>
    <row r="11" spans="2:9" ht="15" x14ac:dyDescent="0.2">
      <c r="B11" s="51"/>
      <c r="C11" s="49" t="s">
        <v>47</v>
      </c>
      <c r="D11" s="269">
        <v>1610000</v>
      </c>
      <c r="E11" s="55"/>
      <c r="F11" s="2"/>
      <c r="G11" s="2"/>
      <c r="H11" s="2"/>
      <c r="I11" s="2"/>
    </row>
    <row r="12" spans="2:9" ht="15" x14ac:dyDescent="0.2">
      <c r="B12" s="51"/>
      <c r="C12" s="49" t="s">
        <v>46</v>
      </c>
      <c r="D12" s="269">
        <v>286000</v>
      </c>
      <c r="E12" s="53"/>
      <c r="F12" s="2"/>
      <c r="G12" s="2"/>
      <c r="H12" s="2"/>
      <c r="I12" s="2"/>
    </row>
    <row r="13" spans="2:9" ht="15" x14ac:dyDescent="0.2">
      <c r="B13" s="51"/>
      <c r="C13" s="49" t="s">
        <v>50</v>
      </c>
      <c r="D13" s="269">
        <v>155000</v>
      </c>
      <c r="E13" s="53"/>
      <c r="F13" s="2"/>
      <c r="G13" s="2"/>
      <c r="H13" s="2"/>
      <c r="I13" s="2"/>
    </row>
    <row r="14" spans="2:9" ht="15" x14ac:dyDescent="0.2">
      <c r="B14" s="51"/>
      <c r="C14" s="49" t="s">
        <v>52</v>
      </c>
      <c r="D14" s="269">
        <v>1368000</v>
      </c>
      <c r="E14" s="53"/>
      <c r="F14" s="2"/>
      <c r="G14" s="2"/>
      <c r="H14" s="2"/>
      <c r="I14" s="2"/>
    </row>
    <row r="15" spans="2:9" ht="15" x14ac:dyDescent="0.2">
      <c r="B15" s="51"/>
      <c r="C15" s="49" t="s">
        <v>13</v>
      </c>
      <c r="D15" s="269">
        <v>830000</v>
      </c>
      <c r="E15" s="53"/>
      <c r="F15" s="2"/>
      <c r="G15" s="2"/>
      <c r="H15" s="2"/>
      <c r="I15" s="2"/>
    </row>
    <row r="16" spans="2:9" ht="15.75" thickBot="1" x14ac:dyDescent="0.25">
      <c r="B16" s="57"/>
      <c r="C16" s="58"/>
      <c r="D16" s="58"/>
      <c r="E16" s="59"/>
      <c r="F16" s="2"/>
      <c r="G16" s="2"/>
      <c r="H16" s="2"/>
      <c r="I16" s="2"/>
    </row>
    <row r="17" spans="2:9" ht="15" x14ac:dyDescent="0.2">
      <c r="C17" s="2"/>
      <c r="D17" s="2"/>
      <c r="E17" s="2"/>
      <c r="F17" s="2"/>
      <c r="G17" s="2"/>
      <c r="H17" s="2"/>
      <c r="I17" s="2"/>
    </row>
    <row r="18" spans="2:9" ht="15" x14ac:dyDescent="0.2">
      <c r="C18" s="3" t="s">
        <v>10</v>
      </c>
      <c r="D18" s="2"/>
      <c r="E18" s="2"/>
      <c r="F18" s="2"/>
      <c r="G18" s="2"/>
      <c r="H18" s="2"/>
      <c r="I18" s="2"/>
    </row>
    <row r="19" spans="2:9" ht="15.75" thickBot="1" x14ac:dyDescent="0.25">
      <c r="C19" s="27"/>
      <c r="D19" s="2"/>
      <c r="E19" s="2"/>
      <c r="F19" s="2"/>
      <c r="G19" s="2"/>
      <c r="H19" s="2"/>
      <c r="I19" s="2"/>
    </row>
    <row r="20" spans="2:9" ht="15" x14ac:dyDescent="0.2">
      <c r="B20" s="119"/>
      <c r="C20" s="10"/>
      <c r="D20" s="4"/>
      <c r="E20" s="4"/>
      <c r="F20" s="4"/>
      <c r="G20" s="4"/>
      <c r="H20" s="5"/>
      <c r="I20" s="2"/>
    </row>
    <row r="21" spans="2:9" ht="15.75" thickBot="1" x14ac:dyDescent="0.25">
      <c r="B21" s="11"/>
      <c r="C21" s="273" t="s">
        <v>184</v>
      </c>
      <c r="D21" s="273"/>
      <c r="E21" s="273"/>
      <c r="F21" s="273"/>
      <c r="G21" s="273"/>
      <c r="H21" s="8"/>
      <c r="I21" s="2"/>
    </row>
    <row r="22" spans="2:9" ht="15" x14ac:dyDescent="0.2">
      <c r="B22" s="11"/>
      <c r="C22" s="25" t="s">
        <v>44</v>
      </c>
      <c r="D22" s="238">
        <f>D7</f>
        <v>127000</v>
      </c>
      <c r="E22" s="9"/>
      <c r="F22" s="10" t="s">
        <v>49</v>
      </c>
      <c r="G22" s="238">
        <f>D9</f>
        <v>210000</v>
      </c>
      <c r="H22" s="8"/>
      <c r="I22" s="2"/>
    </row>
    <row r="23" spans="2:9" ht="15" x14ac:dyDescent="0.2">
      <c r="B23" s="11"/>
      <c r="C23" s="10" t="s">
        <v>45</v>
      </c>
      <c r="D23" s="239">
        <f>D10</f>
        <v>115000</v>
      </c>
      <c r="E23" s="31"/>
      <c r="F23" s="10" t="s">
        <v>50</v>
      </c>
      <c r="G23" s="247">
        <f>D13</f>
        <v>155000</v>
      </c>
      <c r="H23" s="8"/>
      <c r="I23" s="2"/>
    </row>
    <row r="24" spans="2:9" ht="15" x14ac:dyDescent="0.2">
      <c r="B24" s="11"/>
      <c r="C24" s="10" t="s">
        <v>46</v>
      </c>
      <c r="D24" s="240">
        <f>D12</f>
        <v>286000</v>
      </c>
      <c r="E24" s="10"/>
      <c r="F24" s="10" t="s">
        <v>12</v>
      </c>
      <c r="G24" s="238">
        <f>G22+G23</f>
        <v>365000</v>
      </c>
      <c r="H24" s="8"/>
      <c r="I24" s="2"/>
    </row>
    <row r="25" spans="2:9" ht="15" x14ac:dyDescent="0.2">
      <c r="B25" s="11"/>
      <c r="C25" s="10" t="s">
        <v>9</v>
      </c>
      <c r="D25" s="245">
        <f>D22+D23+D24</f>
        <v>528000</v>
      </c>
      <c r="E25" s="10"/>
      <c r="F25" s="14" t="s">
        <v>13</v>
      </c>
      <c r="G25" s="240">
        <f>D15</f>
        <v>830000</v>
      </c>
      <c r="H25" s="8"/>
      <c r="I25" s="2"/>
    </row>
    <row r="26" spans="2:9" ht="15" x14ac:dyDescent="0.2">
      <c r="B26" s="11"/>
      <c r="C26" s="10"/>
      <c r="D26" s="238"/>
      <c r="E26" s="32"/>
      <c r="F26" s="10" t="s">
        <v>54</v>
      </c>
      <c r="G26" s="35">
        <f>G24+G25</f>
        <v>1195000</v>
      </c>
      <c r="H26" s="8"/>
      <c r="I26" s="2"/>
    </row>
    <row r="27" spans="2:9" ht="15" x14ac:dyDescent="0.2">
      <c r="B27" s="11"/>
      <c r="C27" s="10" t="s">
        <v>47</v>
      </c>
      <c r="D27" s="238">
        <f>D11</f>
        <v>1610000</v>
      </c>
      <c r="E27" s="16"/>
      <c r="F27" s="15"/>
      <c r="G27" s="10"/>
      <c r="H27" s="8"/>
      <c r="I27" s="2"/>
    </row>
    <row r="28" spans="2:9" ht="15.75" x14ac:dyDescent="0.25">
      <c r="B28" s="11"/>
      <c r="C28" s="26" t="s">
        <v>48</v>
      </c>
      <c r="D28" s="246">
        <f>D8</f>
        <v>660000</v>
      </c>
      <c r="E28" s="17"/>
      <c r="F28" s="26" t="s">
        <v>51</v>
      </c>
      <c r="G28" s="19">
        <f>G30-G29-G26</f>
        <v>235000</v>
      </c>
      <c r="H28" s="8"/>
      <c r="I28" s="2"/>
    </row>
    <row r="29" spans="2:9" ht="15.75" thickBot="1" x14ac:dyDescent="0.25">
      <c r="B29" s="11"/>
      <c r="C29" s="10" t="s">
        <v>53</v>
      </c>
      <c r="D29" s="120">
        <f>D25+D27+D28</f>
        <v>2798000</v>
      </c>
      <c r="E29" s="10"/>
      <c r="F29" s="10" t="s">
        <v>52</v>
      </c>
      <c r="G29" s="240">
        <f>D14</f>
        <v>1368000</v>
      </c>
      <c r="H29" s="8"/>
      <c r="I29" s="2"/>
    </row>
    <row r="30" spans="2:9" ht="16.5" thickTop="1" thickBot="1" x14ac:dyDescent="0.25">
      <c r="B30" s="11"/>
      <c r="C30" s="26"/>
      <c r="D30" s="18"/>
      <c r="E30" s="18"/>
      <c r="F30" s="26" t="s">
        <v>55</v>
      </c>
      <c r="G30" s="85">
        <f>D29</f>
        <v>2798000</v>
      </c>
      <c r="H30" s="8"/>
      <c r="I30" s="2"/>
    </row>
    <row r="31" spans="2:9" ht="16.5" thickTop="1" thickBot="1" x14ac:dyDescent="0.25">
      <c r="B31" s="28"/>
      <c r="C31" s="30"/>
      <c r="D31" s="30"/>
      <c r="E31" s="30"/>
      <c r="F31" s="30"/>
      <c r="G31" s="30"/>
      <c r="H31" s="29"/>
    </row>
  </sheetData>
  <mergeCells count="1">
    <mergeCell ref="C21:G21"/>
  </mergeCells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G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"/>
  <dimension ref="A1:H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8.85546875" customWidth="1"/>
    <col min="4" max="4" width="15.140625" customWidth="1"/>
    <col min="5" max="5" width="3.140625" customWidth="1"/>
    <col min="6" max="7" width="9.140625" customWidth="1"/>
  </cols>
  <sheetData>
    <row r="1" spans="1:8" ht="18" x14ac:dyDescent="0.25">
      <c r="C1" s="1" t="s">
        <v>6</v>
      </c>
    </row>
    <row r="2" spans="1:8" ht="15" x14ac:dyDescent="0.2">
      <c r="C2" s="2" t="s">
        <v>152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47"/>
      <c r="C6" s="48"/>
      <c r="D6" s="49"/>
      <c r="E6" s="50"/>
      <c r="F6" s="2"/>
      <c r="G6" s="2"/>
      <c r="H6" s="2"/>
    </row>
    <row r="7" spans="1:8" ht="15" x14ac:dyDescent="0.2">
      <c r="B7" s="51"/>
      <c r="C7" s="49" t="s">
        <v>54</v>
      </c>
      <c r="D7" s="52">
        <v>7800</v>
      </c>
      <c r="E7" s="53"/>
      <c r="F7" s="2"/>
      <c r="G7" s="2"/>
      <c r="H7" s="2"/>
    </row>
    <row r="8" spans="1:8" ht="15" x14ac:dyDescent="0.2">
      <c r="B8" s="51"/>
      <c r="C8" s="49"/>
      <c r="D8" s="56"/>
      <c r="E8" s="53"/>
      <c r="F8" s="2"/>
      <c r="G8" s="2"/>
      <c r="H8" s="2"/>
    </row>
    <row r="9" spans="1:8" ht="15" x14ac:dyDescent="0.2">
      <c r="B9" s="195" t="s">
        <v>98</v>
      </c>
      <c r="C9" s="49" t="s">
        <v>53</v>
      </c>
      <c r="D9" s="52">
        <v>9400</v>
      </c>
      <c r="E9" s="53"/>
      <c r="F9" s="2"/>
      <c r="G9" s="2"/>
      <c r="H9" s="2"/>
    </row>
    <row r="10" spans="1:8" ht="15" x14ac:dyDescent="0.2">
      <c r="B10" s="195" t="s">
        <v>99</v>
      </c>
      <c r="C10" s="49" t="s">
        <v>53</v>
      </c>
      <c r="D10" s="52">
        <v>6700</v>
      </c>
      <c r="E10" s="55"/>
      <c r="F10" s="2"/>
      <c r="G10" s="2"/>
      <c r="H10" s="2"/>
    </row>
    <row r="11" spans="1:8" ht="15.75" thickBot="1" x14ac:dyDescent="0.25">
      <c r="B11" s="57"/>
      <c r="C11" s="58"/>
      <c r="D11" s="58"/>
      <c r="E11" s="59"/>
      <c r="F11" s="2"/>
      <c r="G11" s="2"/>
      <c r="H11" s="2"/>
    </row>
    <row r="12" spans="1:8" ht="15" x14ac:dyDescent="0.2">
      <c r="C12" s="2"/>
      <c r="D12" s="2"/>
      <c r="E12" s="2"/>
      <c r="F12" s="2"/>
      <c r="G12" s="2"/>
      <c r="H12" s="2"/>
    </row>
    <row r="13" spans="1:8" ht="15" x14ac:dyDescent="0.2">
      <c r="C13" s="3" t="s">
        <v>10</v>
      </c>
      <c r="D13" s="2"/>
      <c r="E13" s="2"/>
      <c r="F13" s="2"/>
      <c r="G13" s="2"/>
      <c r="H13" s="2"/>
    </row>
    <row r="14" spans="1:8" ht="15.75" thickBot="1" x14ac:dyDescent="0.25">
      <c r="A14" s="40"/>
      <c r="C14" s="84"/>
      <c r="D14" s="2"/>
      <c r="E14" s="39"/>
      <c r="F14" s="2"/>
      <c r="G14" s="2"/>
      <c r="H14" s="2"/>
    </row>
    <row r="15" spans="1:8" ht="15" x14ac:dyDescent="0.2">
      <c r="A15" s="46"/>
      <c r="B15" s="67"/>
      <c r="C15" s="4"/>
      <c r="D15" s="83"/>
      <c r="E15" s="75"/>
      <c r="F15" s="2"/>
    </row>
    <row r="16" spans="1:8" ht="15.75" x14ac:dyDescent="0.25">
      <c r="A16" s="46"/>
      <c r="B16" s="202" t="s">
        <v>98</v>
      </c>
      <c r="C16" s="25" t="s">
        <v>136</v>
      </c>
      <c r="D16" s="88">
        <f>MAX(D9-D7,0)</f>
        <v>1600</v>
      </c>
      <c r="E16" s="80"/>
      <c r="F16" s="2"/>
    </row>
    <row r="17" spans="1:6" ht="15.75" x14ac:dyDescent="0.25">
      <c r="A17" s="46"/>
      <c r="B17" s="202"/>
      <c r="C17" s="25"/>
      <c r="D17" s="125"/>
      <c r="E17" s="80"/>
      <c r="F17" s="2"/>
    </row>
    <row r="18" spans="1:6" ht="15.75" x14ac:dyDescent="0.25">
      <c r="A18" s="46"/>
      <c r="B18" s="202" t="s">
        <v>99</v>
      </c>
      <c r="C18" s="25" t="s">
        <v>136</v>
      </c>
      <c r="D18" s="126">
        <f>MAX(D10-D7,0)</f>
        <v>0</v>
      </c>
      <c r="E18" s="80"/>
      <c r="F18" s="2"/>
    </row>
    <row r="19" spans="1:6" ht="15.75" thickBot="1" x14ac:dyDescent="0.25">
      <c r="A19" s="46"/>
      <c r="B19" s="121"/>
      <c r="C19" s="30"/>
      <c r="D19" s="127"/>
      <c r="E19" s="123"/>
    </row>
    <row r="20" spans="1:6" x14ac:dyDescent="0.2">
      <c r="A20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89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5" customWidth="1"/>
    <col min="5" max="5" width="3.140625" customWidth="1"/>
    <col min="6" max="8" width="9.140625" customWidth="1"/>
  </cols>
  <sheetData>
    <row r="1" spans="2:5" ht="18" x14ac:dyDescent="0.25">
      <c r="C1" s="1" t="s">
        <v>6</v>
      </c>
    </row>
    <row r="2" spans="2:5" ht="15" x14ac:dyDescent="0.2">
      <c r="C2" s="2" t="s">
        <v>56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7"/>
      <c r="C6" s="48"/>
      <c r="D6" s="49"/>
      <c r="E6" s="50"/>
    </row>
    <row r="7" spans="2:5" ht="15" x14ac:dyDescent="0.2">
      <c r="B7" s="51"/>
      <c r="C7" s="49" t="s">
        <v>1</v>
      </c>
      <c r="D7" s="60">
        <v>705000</v>
      </c>
      <c r="E7" s="55"/>
    </row>
    <row r="8" spans="2:5" ht="15" x14ac:dyDescent="0.2">
      <c r="B8" s="51"/>
      <c r="C8" s="49" t="s">
        <v>2</v>
      </c>
      <c r="D8" s="269">
        <v>445000</v>
      </c>
      <c r="E8" s="53"/>
    </row>
    <row r="9" spans="2:5" ht="15" x14ac:dyDescent="0.2">
      <c r="B9" s="51"/>
      <c r="C9" s="49" t="s">
        <v>64</v>
      </c>
      <c r="D9" s="269">
        <v>95000</v>
      </c>
      <c r="E9" s="53"/>
    </row>
    <row r="10" spans="2:5" ht="15" x14ac:dyDescent="0.2">
      <c r="B10" s="51"/>
      <c r="C10" s="49" t="s">
        <v>30</v>
      </c>
      <c r="D10" s="269">
        <v>140000</v>
      </c>
      <c r="E10" s="53"/>
    </row>
    <row r="11" spans="2:5" ht="15" x14ac:dyDescent="0.2">
      <c r="B11" s="51"/>
      <c r="C11" s="49" t="s">
        <v>33</v>
      </c>
      <c r="D11" s="269">
        <v>70000</v>
      </c>
      <c r="E11" s="55"/>
    </row>
    <row r="12" spans="2:5" ht="15" x14ac:dyDescent="0.2">
      <c r="B12" s="51"/>
      <c r="C12" s="49" t="s">
        <v>61</v>
      </c>
      <c r="D12" s="62">
        <v>0.25</v>
      </c>
      <c r="E12" s="53"/>
    </row>
    <row r="13" spans="2:5" ht="15.75" thickBot="1" x14ac:dyDescent="0.25">
      <c r="B13" s="57"/>
      <c r="C13" s="58"/>
      <c r="D13" s="58"/>
      <c r="E13" s="59"/>
    </row>
    <row r="14" spans="2:5" ht="15" x14ac:dyDescent="0.2">
      <c r="C14" s="2"/>
      <c r="D14" s="2"/>
      <c r="E14" s="2"/>
    </row>
    <row r="15" spans="2:5" ht="15" x14ac:dyDescent="0.2">
      <c r="C15" s="3" t="s">
        <v>10</v>
      </c>
      <c r="D15" s="2"/>
      <c r="E15" s="2"/>
    </row>
    <row r="16" spans="2:5" ht="15.75" thickBot="1" x14ac:dyDescent="0.25">
      <c r="C16" s="84"/>
      <c r="D16" s="2"/>
      <c r="E16" s="39"/>
    </row>
    <row r="17" spans="1:37" ht="15" x14ac:dyDescent="0.2">
      <c r="B17" s="64"/>
      <c r="C17" s="4"/>
      <c r="D17" s="4"/>
      <c r="E17" s="5"/>
      <c r="F17" s="93"/>
      <c r="G17" s="93"/>
      <c r="H17" s="93"/>
    </row>
    <row r="18" spans="1:37" ht="15.75" thickBot="1" x14ac:dyDescent="0.25">
      <c r="B18" s="65"/>
      <c r="C18" s="6" t="s">
        <v>0</v>
      </c>
      <c r="D18" s="6"/>
      <c r="E18" s="129"/>
      <c r="F18" s="94"/>
      <c r="G18" s="94"/>
      <c r="H18" s="93"/>
    </row>
    <row r="19" spans="1:37" ht="15" x14ac:dyDescent="0.2">
      <c r="B19" s="65"/>
      <c r="C19" s="10" t="s">
        <v>1</v>
      </c>
      <c r="D19" s="238">
        <f>D7</f>
        <v>705000</v>
      </c>
      <c r="E19" s="130"/>
      <c r="F19" s="95"/>
      <c r="G19" s="95"/>
      <c r="H19" s="93"/>
    </row>
    <row r="20" spans="1:37" ht="15.75" x14ac:dyDescent="0.25">
      <c r="B20" s="65"/>
      <c r="C20" s="10" t="s">
        <v>2</v>
      </c>
      <c r="D20" s="239">
        <f>D8</f>
        <v>445000</v>
      </c>
      <c r="E20" s="131"/>
      <c r="F20" s="96"/>
      <c r="G20" s="96"/>
      <c r="H20" s="93"/>
    </row>
    <row r="21" spans="1:37" ht="15.75" x14ac:dyDescent="0.25">
      <c r="B21" s="65"/>
      <c r="C21" s="10" t="s">
        <v>64</v>
      </c>
      <c r="D21" s="239">
        <f>D9</f>
        <v>95000</v>
      </c>
      <c r="E21" s="131"/>
      <c r="F21" s="96"/>
      <c r="G21" s="96"/>
      <c r="H21" s="93"/>
    </row>
    <row r="22" spans="1:37" ht="15" x14ac:dyDescent="0.2">
      <c r="B22" s="65"/>
      <c r="C22" s="10" t="s">
        <v>30</v>
      </c>
      <c r="D22" s="240">
        <f>D10</f>
        <v>140000</v>
      </c>
      <c r="E22" s="76"/>
      <c r="F22" s="93"/>
      <c r="G22" s="93"/>
      <c r="H22" s="93"/>
    </row>
    <row r="23" spans="1:37" ht="15" x14ac:dyDescent="0.2">
      <c r="B23" s="65"/>
      <c r="C23" s="10" t="s">
        <v>3</v>
      </c>
      <c r="D23" s="230">
        <f>D19-D20-D22-D21</f>
        <v>25000</v>
      </c>
      <c r="E23" s="8"/>
      <c r="F23" s="100"/>
      <c r="G23" s="100"/>
      <c r="H23" s="100"/>
    </row>
    <row r="24" spans="1:37" ht="15" x14ac:dyDescent="0.2">
      <c r="B24" s="65"/>
      <c r="C24" s="10" t="s">
        <v>33</v>
      </c>
      <c r="D24" s="241">
        <f>D11</f>
        <v>70000</v>
      </c>
      <c r="E24" s="132"/>
      <c r="F24" s="98"/>
      <c r="G24" s="98"/>
      <c r="H24" s="98"/>
      <c r="I24" s="93"/>
    </row>
    <row r="25" spans="1:37" ht="15" x14ac:dyDescent="0.2">
      <c r="B25" s="65"/>
      <c r="C25" s="10" t="s">
        <v>4</v>
      </c>
      <c r="D25" s="35">
        <f>D23-D24</f>
        <v>-45000</v>
      </c>
      <c r="E25" s="133"/>
      <c r="F25" s="94"/>
      <c r="G25" s="94"/>
      <c r="H25" s="98"/>
      <c r="I25" s="93"/>
    </row>
    <row r="26" spans="1:37" ht="15" x14ac:dyDescent="0.2">
      <c r="B26" s="65"/>
      <c r="C26" s="26" t="str">
        <f>"Taxes ("&amp;D12*100&amp;"%)"</f>
        <v>Taxes (25%)</v>
      </c>
      <c r="D26" s="128">
        <f>MAX(D25*D12,0)</f>
        <v>0</v>
      </c>
      <c r="E26" s="134"/>
      <c r="F26" s="101"/>
      <c r="G26" s="101"/>
      <c r="H26" s="98"/>
      <c r="I26" s="93"/>
    </row>
    <row r="27" spans="1:37" ht="16.5" thickBot="1" x14ac:dyDescent="0.3">
      <c r="B27" s="202" t="s">
        <v>98</v>
      </c>
      <c r="C27" s="10" t="s">
        <v>40</v>
      </c>
      <c r="D27" s="36">
        <f>D25-D26</f>
        <v>-45000</v>
      </c>
      <c r="E27" s="8"/>
      <c r="F27" s="102"/>
      <c r="G27" s="102"/>
      <c r="H27" s="98"/>
      <c r="I27" s="93"/>
    </row>
    <row r="28" spans="1:37" ht="16.5" thickTop="1" thickBot="1" x14ac:dyDescent="0.25">
      <c r="B28" s="203"/>
      <c r="C28" s="37"/>
      <c r="D28" s="38"/>
      <c r="E28" s="68"/>
      <c r="F28" s="98"/>
      <c r="G28" s="98"/>
      <c r="H28" s="98"/>
      <c r="I28" s="93"/>
    </row>
    <row r="29" spans="1:37" ht="15" x14ac:dyDescent="0.2">
      <c r="B29" s="204"/>
      <c r="C29" s="40"/>
      <c r="D29" s="40"/>
      <c r="E29" s="40"/>
      <c r="F29" s="95"/>
      <c r="G29" s="95"/>
      <c r="H29" s="93"/>
      <c r="I29" s="93"/>
    </row>
    <row r="30" spans="1:37" ht="15.75" thickBot="1" x14ac:dyDescent="0.25">
      <c r="B30" s="205"/>
      <c r="F30" s="101"/>
      <c r="G30" s="101"/>
      <c r="H30" s="93"/>
      <c r="I30" s="93"/>
    </row>
    <row r="31" spans="1:37" ht="15.75" x14ac:dyDescent="0.25">
      <c r="A31" s="2"/>
      <c r="B31" s="206"/>
      <c r="C31" s="71"/>
      <c r="D31" s="73"/>
      <c r="E31" s="5"/>
      <c r="F31" s="9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75" x14ac:dyDescent="0.25">
      <c r="A32" s="2"/>
      <c r="B32" s="201" t="s">
        <v>99</v>
      </c>
      <c r="C32" s="10" t="s">
        <v>102</v>
      </c>
      <c r="D32" s="19">
        <f>D23+D22-D26</f>
        <v>165000</v>
      </c>
      <c r="E32" s="8"/>
      <c r="F32" s="9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40" ht="15" x14ac:dyDescent="0.2">
      <c r="A33" s="2"/>
      <c r="B33" s="201"/>
      <c r="C33" s="10"/>
      <c r="D33" s="10"/>
      <c r="E33" s="8"/>
      <c r="F33" s="9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40" ht="93" customHeight="1" x14ac:dyDescent="0.2">
      <c r="A34" s="2"/>
      <c r="B34" s="265" t="s">
        <v>100</v>
      </c>
      <c r="C34" s="274" t="s">
        <v>199</v>
      </c>
      <c r="D34" s="274"/>
      <c r="E34" s="8"/>
      <c r="F34" s="10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40" ht="15.75" thickBot="1" x14ac:dyDescent="0.25">
      <c r="A35" s="2"/>
      <c r="B35" s="28"/>
      <c r="C35" s="30"/>
      <c r="D35" s="30"/>
      <c r="E35" s="2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40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C34:D34"/>
  </mergeCells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1"/>
  <dimension ref="A1:I3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13.28515625" customWidth="1"/>
    <col min="7" max="7" width="9.7109375" customWidth="1"/>
    <col min="8" max="8" width="14.28515625" customWidth="1"/>
    <col min="9" max="9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63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7"/>
      <c r="C6" s="48"/>
      <c r="D6" s="49"/>
      <c r="E6" s="50"/>
      <c r="F6" s="2"/>
      <c r="G6" s="2"/>
      <c r="H6" s="2"/>
      <c r="I6" s="2"/>
    </row>
    <row r="7" spans="2:9" ht="15" x14ac:dyDescent="0.2">
      <c r="B7" s="51"/>
      <c r="C7" s="48" t="s">
        <v>71</v>
      </c>
      <c r="D7" s="49"/>
      <c r="E7" s="90"/>
      <c r="F7" s="2"/>
      <c r="G7" s="2"/>
      <c r="H7" s="2"/>
      <c r="I7" s="2"/>
    </row>
    <row r="8" spans="2:9" ht="15" x14ac:dyDescent="0.2">
      <c r="B8" s="51"/>
      <c r="C8" s="49" t="s">
        <v>72</v>
      </c>
      <c r="D8" s="200">
        <f>'#16'!D32</f>
        <v>165000</v>
      </c>
      <c r="E8" s="90"/>
      <c r="F8" s="2"/>
      <c r="G8" s="2"/>
      <c r="H8" s="2"/>
      <c r="I8" s="2"/>
    </row>
    <row r="9" spans="2:9" ht="15" x14ac:dyDescent="0.2">
      <c r="B9" s="51"/>
      <c r="C9" s="49" t="s">
        <v>73</v>
      </c>
      <c r="D9" s="200">
        <f>'#16'!D11</f>
        <v>70000</v>
      </c>
      <c r="E9" s="90"/>
      <c r="F9" s="2"/>
      <c r="G9" s="2"/>
      <c r="H9" s="2"/>
      <c r="I9" s="2"/>
    </row>
    <row r="10" spans="2:9" ht="15" x14ac:dyDescent="0.2">
      <c r="B10" s="51"/>
      <c r="C10" s="48"/>
      <c r="D10" s="49"/>
      <c r="E10" s="90"/>
      <c r="F10" s="2"/>
      <c r="G10" s="2"/>
      <c r="H10" s="2"/>
      <c r="I10" s="2"/>
    </row>
    <row r="11" spans="2:9" ht="15" x14ac:dyDescent="0.2">
      <c r="B11" s="51"/>
      <c r="C11" s="48" t="s">
        <v>37</v>
      </c>
      <c r="D11" s="49"/>
      <c r="E11" s="90"/>
      <c r="F11" s="2"/>
      <c r="G11" s="2"/>
      <c r="H11" s="2"/>
      <c r="I11" s="2"/>
    </row>
    <row r="12" spans="2:9" ht="15" x14ac:dyDescent="0.2">
      <c r="B12" s="51"/>
      <c r="C12" s="49" t="s">
        <v>65</v>
      </c>
      <c r="D12" s="52">
        <v>102000</v>
      </c>
      <c r="E12" s="53"/>
      <c r="F12" s="2"/>
      <c r="G12" s="2"/>
      <c r="H12" s="2"/>
      <c r="I12" s="2"/>
    </row>
    <row r="13" spans="2:9" ht="15" x14ac:dyDescent="0.2">
      <c r="B13" s="124"/>
      <c r="C13" s="49" t="s">
        <v>66</v>
      </c>
      <c r="D13" s="56">
        <v>0</v>
      </c>
      <c r="E13" s="53"/>
      <c r="F13" s="2"/>
      <c r="G13" s="2"/>
      <c r="H13" s="2"/>
      <c r="I13" s="2"/>
    </row>
    <row r="14" spans="2:9" ht="15" x14ac:dyDescent="0.2">
      <c r="B14" s="124"/>
      <c r="C14" s="49" t="s">
        <v>67</v>
      </c>
      <c r="D14" s="56">
        <v>0</v>
      </c>
      <c r="E14" s="55"/>
      <c r="F14" s="2"/>
      <c r="G14" s="2"/>
      <c r="H14" s="2"/>
      <c r="I14" s="2"/>
    </row>
    <row r="15" spans="2:9" ht="15" x14ac:dyDescent="0.2">
      <c r="B15" s="124"/>
      <c r="C15" s="49" t="s">
        <v>68</v>
      </c>
      <c r="D15" s="56">
        <v>0</v>
      </c>
      <c r="E15" s="55"/>
      <c r="F15" s="2"/>
      <c r="G15" s="2"/>
      <c r="H15" s="2"/>
      <c r="I15" s="2"/>
    </row>
    <row r="16" spans="2:9" ht="15" x14ac:dyDescent="0.2">
      <c r="B16" s="124"/>
      <c r="C16" s="49" t="s">
        <v>69</v>
      </c>
      <c r="D16" s="56">
        <v>0</v>
      </c>
      <c r="E16" s="55"/>
      <c r="F16" s="2"/>
      <c r="G16" s="2"/>
      <c r="H16" s="2"/>
      <c r="I16" s="2"/>
    </row>
    <row r="17" spans="1:9" ht="15" x14ac:dyDescent="0.2">
      <c r="B17" s="124"/>
      <c r="C17" s="49" t="s">
        <v>70</v>
      </c>
      <c r="D17" s="56">
        <v>0</v>
      </c>
      <c r="E17" s="55"/>
      <c r="F17" s="2"/>
      <c r="G17" s="2"/>
      <c r="H17" s="2"/>
      <c r="I17" s="2"/>
    </row>
    <row r="18" spans="1:9" ht="15.75" thickBot="1" x14ac:dyDescent="0.25">
      <c r="B18" s="57"/>
      <c r="C18" s="58"/>
      <c r="D18" s="58"/>
      <c r="E18" s="59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84"/>
      <c r="D21" s="2"/>
      <c r="E21" s="39"/>
      <c r="F21" s="2"/>
      <c r="G21" s="2"/>
      <c r="H21" s="2"/>
      <c r="I21" s="2"/>
    </row>
    <row r="22" spans="1:9" ht="15" x14ac:dyDescent="0.2">
      <c r="A22" s="46"/>
      <c r="B22" s="67"/>
      <c r="C22" s="4"/>
      <c r="D22" s="83"/>
      <c r="E22" s="5"/>
    </row>
    <row r="23" spans="1:9" ht="15" x14ac:dyDescent="0.2">
      <c r="A23" s="46"/>
      <c r="B23" s="82"/>
      <c r="C23" s="25" t="s">
        <v>95</v>
      </c>
      <c r="D23" s="231">
        <f>D8-D14-D16</f>
        <v>165000</v>
      </c>
      <c r="E23" s="8"/>
      <c r="F23" s="136"/>
    </row>
    <row r="24" spans="1:9" ht="15" x14ac:dyDescent="0.2">
      <c r="A24" s="46"/>
      <c r="B24" s="82"/>
      <c r="C24" s="25" t="s">
        <v>200</v>
      </c>
      <c r="D24" s="225">
        <f>D12-D17</f>
        <v>102000</v>
      </c>
      <c r="E24" s="8"/>
      <c r="F24" s="2"/>
    </row>
    <row r="25" spans="1:9" ht="15" x14ac:dyDescent="0.2">
      <c r="A25" s="46"/>
      <c r="B25" s="82"/>
      <c r="C25" s="25" t="s">
        <v>103</v>
      </c>
      <c r="D25" s="231">
        <f>D23-D24</f>
        <v>63000</v>
      </c>
      <c r="E25" s="8"/>
      <c r="F25" s="2"/>
    </row>
    <row r="26" spans="1:9" ht="15" x14ac:dyDescent="0.2">
      <c r="A26" s="46"/>
      <c r="B26" s="82"/>
      <c r="C26" s="25"/>
      <c r="D26" s="41"/>
      <c r="E26" s="8"/>
      <c r="F26" s="2"/>
    </row>
    <row r="27" spans="1:9" ht="15.75" x14ac:dyDescent="0.25">
      <c r="A27" s="46"/>
      <c r="B27" s="82"/>
      <c r="C27" s="25" t="s">
        <v>104</v>
      </c>
      <c r="D27" s="92">
        <f>D9-D25</f>
        <v>7000</v>
      </c>
      <c r="E27" s="8"/>
      <c r="F27" s="2"/>
    </row>
    <row r="28" spans="1:9" ht="15.75" x14ac:dyDescent="0.25">
      <c r="A28" s="46"/>
      <c r="B28" s="82"/>
      <c r="C28" s="25"/>
      <c r="D28" s="137"/>
      <c r="E28" s="8"/>
      <c r="F28" s="2"/>
    </row>
    <row r="29" spans="1:9" ht="15.75" x14ac:dyDescent="0.25">
      <c r="A29" s="46"/>
      <c r="B29" s="82"/>
      <c r="C29" s="25" t="s">
        <v>105</v>
      </c>
      <c r="D29" s="137"/>
      <c r="E29" s="8"/>
      <c r="F29" s="2"/>
    </row>
    <row r="30" spans="1:9" ht="15.75" x14ac:dyDescent="0.25">
      <c r="A30" s="46"/>
      <c r="B30" s="82"/>
      <c r="C30" s="25" t="s">
        <v>106</v>
      </c>
      <c r="D30" s="137"/>
      <c r="E30" s="8"/>
      <c r="F30" s="2"/>
    </row>
    <row r="31" spans="1:9" ht="15.75" x14ac:dyDescent="0.25">
      <c r="A31" s="46"/>
      <c r="B31" s="82"/>
      <c r="C31" s="25" t="s">
        <v>74</v>
      </c>
      <c r="D31" s="137"/>
      <c r="E31" s="8"/>
      <c r="F31" s="2"/>
    </row>
    <row r="32" spans="1:9" ht="15.75" thickBot="1" x14ac:dyDescent="0.25">
      <c r="A32" s="46"/>
      <c r="B32" s="121"/>
      <c r="C32" s="30"/>
      <c r="D32" s="122"/>
      <c r="E32" s="22"/>
      <c r="F32" s="2"/>
    </row>
    <row r="33" spans="1:1" x14ac:dyDescent="0.2">
      <c r="A3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AN112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2.140625" customWidth="1"/>
    <col min="5" max="5" width="3.140625" customWidth="1"/>
    <col min="6" max="6" width="24.140625" customWidth="1"/>
    <col min="7" max="7" width="12.28515625" customWidth="1"/>
    <col min="8" max="8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153</v>
      </c>
    </row>
    <row r="4" spans="2:7" ht="15" x14ac:dyDescent="0.2">
      <c r="C4" s="3" t="s">
        <v>8</v>
      </c>
      <c r="D4" s="2"/>
      <c r="E4" s="2"/>
    </row>
    <row r="5" spans="2:7" ht="15.75" thickBot="1" x14ac:dyDescent="0.25">
      <c r="C5" s="27"/>
      <c r="D5" s="33"/>
      <c r="E5" s="2"/>
    </row>
    <row r="6" spans="2:7" ht="15" x14ac:dyDescent="0.2">
      <c r="B6" s="47"/>
      <c r="C6" s="48"/>
      <c r="D6" s="49"/>
      <c r="E6" s="50"/>
    </row>
    <row r="7" spans="2:7" ht="15" x14ac:dyDescent="0.2">
      <c r="B7" s="51"/>
      <c r="C7" s="49" t="s">
        <v>1</v>
      </c>
      <c r="D7" s="60">
        <v>33106</v>
      </c>
      <c r="E7" s="55"/>
      <c r="F7" s="232"/>
      <c r="G7" s="266"/>
    </row>
    <row r="8" spans="2:7" ht="15" x14ac:dyDescent="0.2">
      <c r="B8" s="51"/>
      <c r="C8" s="49" t="s">
        <v>75</v>
      </c>
      <c r="D8" s="269">
        <v>23624</v>
      </c>
      <c r="E8" s="53"/>
      <c r="F8" s="232"/>
      <c r="G8" s="266"/>
    </row>
    <row r="9" spans="2:7" ht="15" x14ac:dyDescent="0.2">
      <c r="B9" s="51"/>
      <c r="C9" s="49" t="s">
        <v>30</v>
      </c>
      <c r="D9" s="269">
        <v>5877</v>
      </c>
      <c r="E9" s="53"/>
      <c r="F9" s="232"/>
      <c r="G9" s="266"/>
    </row>
    <row r="10" spans="2:7" ht="15" x14ac:dyDescent="0.2">
      <c r="B10" s="51"/>
      <c r="C10" s="49" t="s">
        <v>33</v>
      </c>
      <c r="D10" s="269">
        <v>2650</v>
      </c>
      <c r="E10" s="55"/>
      <c r="F10" s="232"/>
      <c r="G10" s="266"/>
    </row>
    <row r="11" spans="2:7" ht="15" x14ac:dyDescent="0.2">
      <c r="B11" s="51"/>
      <c r="C11" s="49" t="s">
        <v>57</v>
      </c>
      <c r="D11" s="269">
        <v>1888</v>
      </c>
      <c r="E11" s="53"/>
      <c r="F11" s="232"/>
      <c r="G11" s="266"/>
    </row>
    <row r="12" spans="2:7" ht="15" x14ac:dyDescent="0.2">
      <c r="B12" s="51"/>
      <c r="C12" s="49" t="s">
        <v>79</v>
      </c>
      <c r="D12" s="269">
        <v>0</v>
      </c>
      <c r="E12" s="53"/>
      <c r="F12" s="232"/>
      <c r="G12" s="266"/>
    </row>
    <row r="13" spans="2:7" ht="15" x14ac:dyDescent="0.2">
      <c r="B13" s="51"/>
      <c r="C13" s="49"/>
      <c r="D13" s="269"/>
      <c r="E13" s="53"/>
      <c r="F13" s="232"/>
      <c r="G13" s="266"/>
    </row>
    <row r="14" spans="2:7" ht="15" x14ac:dyDescent="0.2">
      <c r="B14" s="51"/>
      <c r="C14" s="49" t="s">
        <v>164</v>
      </c>
      <c r="D14" s="52">
        <v>19820</v>
      </c>
      <c r="E14" s="53"/>
      <c r="F14" s="232"/>
      <c r="G14" s="266"/>
    </row>
    <row r="15" spans="2:7" ht="15" x14ac:dyDescent="0.2">
      <c r="B15" s="51"/>
      <c r="C15" s="49" t="s">
        <v>165</v>
      </c>
      <c r="D15" s="269">
        <v>6970</v>
      </c>
      <c r="E15" s="53"/>
      <c r="F15" s="232"/>
      <c r="G15" s="266"/>
    </row>
    <row r="16" spans="2:7" ht="15" x14ac:dyDescent="0.2">
      <c r="B16" s="51"/>
      <c r="C16" s="49" t="s">
        <v>166</v>
      </c>
      <c r="D16" s="269">
        <v>3920</v>
      </c>
      <c r="E16" s="53"/>
      <c r="F16" s="232"/>
      <c r="G16" s="266"/>
    </row>
    <row r="17" spans="2:8" ht="15" x14ac:dyDescent="0.2">
      <c r="B17" s="51"/>
      <c r="C17" s="49"/>
      <c r="D17" s="269"/>
      <c r="E17" s="53"/>
      <c r="F17" s="232"/>
      <c r="G17" s="266"/>
    </row>
    <row r="18" spans="2:8" ht="15" x14ac:dyDescent="0.2">
      <c r="B18" s="51"/>
      <c r="C18" s="49" t="s">
        <v>185</v>
      </c>
      <c r="D18" s="52">
        <v>24394</v>
      </c>
      <c r="E18" s="53"/>
      <c r="F18" s="232"/>
      <c r="G18" s="266"/>
    </row>
    <row r="19" spans="2:8" ht="15" x14ac:dyDescent="0.2">
      <c r="B19" s="51"/>
      <c r="C19" s="49" t="s">
        <v>186</v>
      </c>
      <c r="D19" s="269">
        <v>8612</v>
      </c>
      <c r="E19" s="53"/>
      <c r="F19" s="232"/>
      <c r="G19" s="266"/>
    </row>
    <row r="20" spans="2:8" ht="15" x14ac:dyDescent="0.2">
      <c r="B20" s="51"/>
      <c r="C20" s="49" t="s">
        <v>187</v>
      </c>
      <c r="D20" s="269">
        <v>4575</v>
      </c>
      <c r="E20" s="53"/>
      <c r="F20" s="232"/>
      <c r="G20" s="266"/>
    </row>
    <row r="21" spans="2:8" ht="15" x14ac:dyDescent="0.2">
      <c r="B21" s="51"/>
      <c r="C21" s="49"/>
      <c r="D21" s="61"/>
      <c r="E21" s="53"/>
    </row>
    <row r="22" spans="2:8" ht="15" x14ac:dyDescent="0.2">
      <c r="B22" s="51"/>
      <c r="C22" s="49" t="s">
        <v>61</v>
      </c>
      <c r="D22" s="62">
        <v>0.22</v>
      </c>
      <c r="E22" s="53"/>
    </row>
    <row r="23" spans="2:8" ht="15.75" thickBot="1" x14ac:dyDescent="0.25">
      <c r="B23" s="57"/>
      <c r="C23" s="58"/>
      <c r="D23" s="58"/>
      <c r="E23" s="59"/>
    </row>
    <row r="24" spans="2:8" ht="15" x14ac:dyDescent="0.2">
      <c r="C24" s="2"/>
      <c r="D24" s="2"/>
      <c r="E24" s="2"/>
    </row>
    <row r="25" spans="2:8" ht="15" x14ac:dyDescent="0.2">
      <c r="C25" s="3" t="s">
        <v>10</v>
      </c>
      <c r="D25" s="2"/>
      <c r="E25" s="2"/>
    </row>
    <row r="26" spans="2:8" ht="15.75" thickBot="1" x14ac:dyDescent="0.25">
      <c r="C26" s="84"/>
      <c r="D26" s="2"/>
      <c r="E26" s="39"/>
    </row>
    <row r="27" spans="2:8" ht="15" x14ac:dyDescent="0.2">
      <c r="B27" s="64"/>
      <c r="C27" s="4"/>
      <c r="D27" s="4"/>
      <c r="E27" s="5"/>
      <c r="F27" s="93"/>
      <c r="G27" s="93"/>
      <c r="H27" s="93"/>
    </row>
    <row r="28" spans="2:8" ht="15.75" thickBot="1" x14ac:dyDescent="0.25">
      <c r="B28" s="65"/>
      <c r="C28" s="6" t="s">
        <v>0</v>
      </c>
      <c r="D28" s="6"/>
      <c r="E28" s="129"/>
      <c r="F28" s="94"/>
      <c r="G28" s="94"/>
      <c r="H28" s="93"/>
    </row>
    <row r="29" spans="2:8" ht="15" x14ac:dyDescent="0.2">
      <c r="B29" s="65"/>
      <c r="C29" s="10" t="s">
        <v>1</v>
      </c>
      <c r="D29" s="238">
        <f>D7</f>
        <v>33106</v>
      </c>
      <c r="E29" s="130"/>
      <c r="F29" s="95"/>
      <c r="G29" s="95"/>
      <c r="H29" s="93"/>
    </row>
    <row r="30" spans="2:8" ht="15.75" x14ac:dyDescent="0.25">
      <c r="B30" s="65"/>
      <c r="C30" s="10" t="s">
        <v>2</v>
      </c>
      <c r="D30" s="239">
        <f>D8</f>
        <v>23624</v>
      </c>
      <c r="E30" s="131"/>
      <c r="F30" s="96"/>
      <c r="G30" s="96"/>
      <c r="H30" s="93"/>
    </row>
    <row r="31" spans="2:8" ht="15" x14ac:dyDescent="0.2">
      <c r="B31" s="65"/>
      <c r="C31" s="10" t="s">
        <v>30</v>
      </c>
      <c r="D31" s="240">
        <f>D9</f>
        <v>5877</v>
      </c>
      <c r="E31" s="76"/>
      <c r="F31" s="93"/>
      <c r="G31" s="93"/>
      <c r="H31" s="93"/>
    </row>
    <row r="32" spans="2:8" ht="15" x14ac:dyDescent="0.2">
      <c r="B32" s="65"/>
      <c r="C32" s="10" t="s">
        <v>3</v>
      </c>
      <c r="D32" s="230">
        <f>D29-D30-D31</f>
        <v>3605</v>
      </c>
      <c r="E32" s="8"/>
      <c r="F32" s="100"/>
      <c r="G32" s="100"/>
      <c r="H32" s="100"/>
    </row>
    <row r="33" spans="1:40" ht="15" x14ac:dyDescent="0.2">
      <c r="B33" s="65"/>
      <c r="C33" s="10" t="s">
        <v>33</v>
      </c>
      <c r="D33" s="241">
        <f>D10</f>
        <v>2650</v>
      </c>
      <c r="E33" s="132"/>
      <c r="F33" s="98"/>
      <c r="G33" s="98"/>
      <c r="H33" s="98"/>
      <c r="I33" s="93"/>
    </row>
    <row r="34" spans="1:40" ht="15" x14ac:dyDescent="0.2">
      <c r="B34" s="65"/>
      <c r="C34" s="10" t="s">
        <v>4</v>
      </c>
      <c r="D34" s="35">
        <f>D32-D33</f>
        <v>955</v>
      </c>
      <c r="E34" s="133"/>
      <c r="F34" s="94"/>
      <c r="G34" s="94"/>
      <c r="H34" s="98"/>
      <c r="I34" s="93"/>
    </row>
    <row r="35" spans="1:40" ht="15" x14ac:dyDescent="0.2">
      <c r="B35" s="65"/>
      <c r="C35" s="26" t="str">
        <f>"Taxes (" &amp; D22*100 &amp; "%)"</f>
        <v>Taxes (22%)</v>
      </c>
      <c r="D35" s="128">
        <f>D34*D22</f>
        <v>210.1</v>
      </c>
      <c r="E35" s="134"/>
      <c r="F35" s="101"/>
      <c r="G35" s="101"/>
      <c r="H35" s="98"/>
      <c r="I35" s="93"/>
    </row>
    <row r="36" spans="1:40" ht="16.5" thickBot="1" x14ac:dyDescent="0.3">
      <c r="B36" s="202" t="s">
        <v>98</v>
      </c>
      <c r="C36" s="10" t="s">
        <v>40</v>
      </c>
      <c r="D36" s="36">
        <f>D34-D35</f>
        <v>744.9</v>
      </c>
      <c r="E36" s="8"/>
      <c r="F36" s="102"/>
      <c r="G36" s="102"/>
      <c r="H36" s="98"/>
      <c r="I36" s="93"/>
    </row>
    <row r="37" spans="1:40" ht="16.5" thickTop="1" thickBot="1" x14ac:dyDescent="0.25">
      <c r="B37" s="203"/>
      <c r="C37" s="37"/>
      <c r="D37" s="38"/>
      <c r="E37" s="68"/>
      <c r="F37" s="98"/>
      <c r="G37" s="98"/>
      <c r="H37" s="98"/>
      <c r="I37" s="93"/>
    </row>
    <row r="38" spans="1:40" ht="15" x14ac:dyDescent="0.2">
      <c r="B38" s="204"/>
      <c r="C38" s="40"/>
      <c r="D38" s="40"/>
      <c r="E38" s="40"/>
      <c r="F38" s="95"/>
      <c r="G38" s="95"/>
      <c r="H38" s="93"/>
      <c r="I38" s="93"/>
    </row>
    <row r="39" spans="1:40" ht="15.75" thickBot="1" x14ac:dyDescent="0.25">
      <c r="B39" s="205"/>
      <c r="F39" s="101"/>
      <c r="G39" s="101"/>
      <c r="H39" s="93"/>
      <c r="I39" s="93"/>
    </row>
    <row r="40" spans="1:40" ht="15.75" x14ac:dyDescent="0.25">
      <c r="A40" s="2"/>
      <c r="B40" s="206"/>
      <c r="C40" s="71"/>
      <c r="D40" s="72"/>
      <c r="E40" s="4"/>
      <c r="F40" s="73"/>
      <c r="G40" s="73"/>
      <c r="H40" s="5"/>
      <c r="I40" s="9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.75" x14ac:dyDescent="0.25">
      <c r="A41" s="2"/>
      <c r="B41" s="202" t="s">
        <v>99</v>
      </c>
      <c r="C41" s="10" t="s">
        <v>94</v>
      </c>
      <c r="D41" s="19">
        <f>D32+D31-D35</f>
        <v>9271.9</v>
      </c>
      <c r="E41" s="10"/>
      <c r="F41" s="135"/>
      <c r="G41" s="135"/>
      <c r="H41" s="8"/>
      <c r="I41" s="9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01"/>
      <c r="C42" s="10"/>
      <c r="D42" s="10"/>
      <c r="E42" s="10"/>
      <c r="F42" s="10"/>
      <c r="G42" s="10"/>
      <c r="H42" s="8"/>
      <c r="I42" s="9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02" t="s">
        <v>100</v>
      </c>
      <c r="C43" s="10" t="s">
        <v>133</v>
      </c>
      <c r="D43" s="230">
        <f>D19-D20</f>
        <v>4037</v>
      </c>
      <c r="E43" s="10"/>
      <c r="F43" s="10"/>
      <c r="G43" s="10"/>
      <c r="H43" s="8"/>
      <c r="I43" s="9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01"/>
      <c r="C44" s="10" t="s">
        <v>134</v>
      </c>
      <c r="D44" s="230">
        <f>D15-D16</f>
        <v>3050</v>
      </c>
      <c r="E44" s="10"/>
      <c r="F44" s="10"/>
      <c r="G44" s="10"/>
      <c r="H44" s="8"/>
      <c r="I44" s="9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.75" x14ac:dyDescent="0.25">
      <c r="A45" s="2"/>
      <c r="B45" s="201"/>
      <c r="C45" s="10" t="s">
        <v>137</v>
      </c>
      <c r="D45" s="35">
        <f>(D19-D20)-(D15-D16)</f>
        <v>987</v>
      </c>
      <c r="E45" s="10"/>
      <c r="F45" s="112"/>
      <c r="G45" s="112"/>
      <c r="H45" s="8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69"/>
      <c r="B46" s="201"/>
      <c r="C46" s="10" t="s">
        <v>96</v>
      </c>
      <c r="D46" s="42">
        <f>D18-D14+D31</f>
        <v>10451</v>
      </c>
      <c r="E46" s="10"/>
      <c r="F46" s="10"/>
      <c r="G46" s="10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.75" x14ac:dyDescent="0.25">
      <c r="A47" s="2"/>
      <c r="B47" s="201"/>
      <c r="C47" s="10"/>
      <c r="D47" s="112"/>
      <c r="E47" s="10"/>
      <c r="F47" s="112"/>
      <c r="G47" s="112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.75" x14ac:dyDescent="0.25">
      <c r="A48" s="2"/>
      <c r="B48" s="202"/>
      <c r="C48" s="10" t="s">
        <v>95</v>
      </c>
      <c r="D48" s="92">
        <f>D41-D45-D46</f>
        <v>-2166.1000000000004</v>
      </c>
      <c r="E48" s="10"/>
      <c r="F48" s="112"/>
      <c r="G48" s="112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.75" x14ac:dyDescent="0.25">
      <c r="A49" s="2"/>
      <c r="B49" s="202"/>
      <c r="C49" s="10"/>
      <c r="D49" s="10"/>
      <c r="E49" s="10"/>
      <c r="F49" s="112"/>
      <c r="G49" s="137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.75" x14ac:dyDescent="0.25">
      <c r="A50" s="2"/>
      <c r="B50" s="202"/>
      <c r="C50" s="10" t="s">
        <v>76</v>
      </c>
      <c r="D50" s="10"/>
      <c r="E50" s="10"/>
      <c r="F50" s="112"/>
      <c r="G50" s="137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2"/>
      <c r="B51" s="202"/>
      <c r="C51" s="10" t="s">
        <v>77</v>
      </c>
      <c r="D51" s="10"/>
      <c r="E51" s="10"/>
      <c r="F51" s="112"/>
      <c r="G51" s="137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2"/>
      <c r="B52" s="202"/>
      <c r="C52" s="10" t="s">
        <v>107</v>
      </c>
      <c r="D52" s="10"/>
      <c r="E52" s="10"/>
      <c r="F52" s="112"/>
      <c r="G52" s="137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x14ac:dyDescent="0.25">
      <c r="A53" s="2"/>
      <c r="B53" s="202"/>
      <c r="C53" s="10" t="s">
        <v>109</v>
      </c>
      <c r="D53" s="209">
        <f>ABS(D48)</f>
        <v>2166.1000000000004</v>
      </c>
      <c r="E53" s="10" t="s">
        <v>108</v>
      </c>
      <c r="F53" s="112"/>
      <c r="G53" s="137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x14ac:dyDescent="0.25">
      <c r="A54" s="2"/>
      <c r="B54" s="202"/>
      <c r="C54" s="10" t="s">
        <v>78</v>
      </c>
      <c r="D54" s="10"/>
      <c r="E54" s="10"/>
      <c r="F54" s="112"/>
      <c r="G54" s="137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.75" thickBot="1" x14ac:dyDescent="0.25">
      <c r="A55" s="2"/>
      <c r="B55" s="207"/>
      <c r="C55" s="30"/>
      <c r="D55" s="30"/>
      <c r="E55" s="30"/>
      <c r="F55" s="30"/>
      <c r="G55" s="30"/>
      <c r="H55" s="2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thickBot="1" x14ac:dyDescent="0.25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08"/>
      <c r="C57" s="4"/>
      <c r="D57" s="4"/>
      <c r="E57" s="4"/>
      <c r="F57" s="4"/>
      <c r="G57" s="4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202" t="s">
        <v>101</v>
      </c>
      <c r="C58" s="10" t="s">
        <v>103</v>
      </c>
      <c r="D58" s="19">
        <f>D33-D12</f>
        <v>2650</v>
      </c>
      <c r="E58" s="10"/>
      <c r="F58" s="10"/>
      <c r="G58" s="10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11"/>
      <c r="C59" s="10"/>
      <c r="D59" s="10"/>
      <c r="E59" s="10"/>
      <c r="F59" s="10"/>
      <c r="G59" s="10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.75" x14ac:dyDescent="0.25">
      <c r="A60" s="2"/>
      <c r="B60" s="11"/>
      <c r="C60" s="10" t="s">
        <v>93</v>
      </c>
      <c r="D60" s="19">
        <f>D48-D58</f>
        <v>-4816.1000000000004</v>
      </c>
      <c r="E60" s="10"/>
      <c r="F60" s="10"/>
      <c r="G60" s="10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.75" x14ac:dyDescent="0.25">
      <c r="A61" s="2"/>
      <c r="B61" s="11"/>
      <c r="C61" s="10" t="s">
        <v>128</v>
      </c>
      <c r="D61" s="225">
        <f>D11-D60</f>
        <v>6704.1</v>
      </c>
      <c r="E61" s="10"/>
      <c r="F61" s="10"/>
      <c r="G61" s="224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11"/>
      <c r="C62" s="10"/>
      <c r="D62" s="10"/>
      <c r="E62" s="10"/>
      <c r="F62" s="10"/>
      <c r="G62" s="10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11"/>
      <c r="C63" s="10" t="s">
        <v>110</v>
      </c>
      <c r="D63" s="10"/>
      <c r="E63" s="10"/>
      <c r="F63" s="10"/>
      <c r="G63" s="10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11"/>
      <c r="C64" s="10" t="s">
        <v>111</v>
      </c>
      <c r="D64" s="210">
        <f>D45</f>
        <v>987</v>
      </c>
      <c r="E64" s="275" t="s">
        <v>112</v>
      </c>
      <c r="F64" s="275"/>
      <c r="G64" s="210">
        <f>D46</f>
        <v>10451</v>
      </c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11"/>
      <c r="C65" s="10" t="s">
        <v>119</v>
      </c>
      <c r="D65" s="10"/>
      <c r="E65" s="10"/>
      <c r="F65" s="210">
        <f>ABS(D48)</f>
        <v>2166.1000000000004</v>
      </c>
      <c r="G65" s="10" t="s">
        <v>113</v>
      </c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11"/>
      <c r="C66" s="211" t="s">
        <v>114</v>
      </c>
      <c r="D66" s="135"/>
      <c r="E66" s="135"/>
      <c r="F66" s="135"/>
      <c r="G66" s="212">
        <f>D61</f>
        <v>6704.1</v>
      </c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11"/>
      <c r="C67" s="10" t="s">
        <v>115</v>
      </c>
      <c r="D67" s="210">
        <f>D11</f>
        <v>1888</v>
      </c>
      <c r="E67" s="10" t="s">
        <v>116</v>
      </c>
      <c r="F67" s="10"/>
      <c r="G67" s="10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11"/>
      <c r="C68" s="10" t="s">
        <v>117</v>
      </c>
      <c r="D68" s="213">
        <f>D10</f>
        <v>2650</v>
      </c>
      <c r="E68" s="10" t="s">
        <v>118</v>
      </c>
      <c r="F68" s="10"/>
      <c r="G68" s="10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11"/>
      <c r="C69" s="214">
        <f>ABS(D48)</f>
        <v>2166.1000000000004</v>
      </c>
      <c r="D69" s="10" t="s">
        <v>120</v>
      </c>
      <c r="E69" s="10"/>
      <c r="F69" s="10"/>
      <c r="G69" s="10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11"/>
      <c r="C70" s="10" t="s">
        <v>121</v>
      </c>
      <c r="D70" s="10"/>
      <c r="E70" s="10"/>
      <c r="F70" s="10"/>
      <c r="G70" s="10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.75" thickBot="1" x14ac:dyDescent="0.25">
      <c r="A71" s="2"/>
      <c r="B71" s="28"/>
      <c r="C71" s="30"/>
      <c r="D71" s="30"/>
      <c r="E71" s="30"/>
      <c r="F71" s="30"/>
      <c r="G71" s="30"/>
      <c r="H71" s="2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</sheetData>
  <mergeCells count="1">
    <mergeCell ref="E64:F64"/>
  </mergeCells>
  <phoneticPr fontId="0" type="noConversion"/>
  <pageMargins left="0.75" right="0.75" top="1" bottom="1" header="0.5" footer="0.5"/>
  <pageSetup scale="85" orientation="portrait" horizontalDpi="300" r:id="rId1"/>
  <headerFooter alignWithMargins="0"/>
  <ignoredErrors>
    <ignoredError sqref="D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1"/>
  <dimension ref="A1:AN101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4.28515625" bestFit="1" customWidth="1"/>
    <col min="5" max="5" width="3.140625" customWidth="1"/>
    <col min="6" max="8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154</v>
      </c>
    </row>
    <row r="4" spans="2:7" ht="15" x14ac:dyDescent="0.2">
      <c r="C4" s="3" t="s">
        <v>8</v>
      </c>
      <c r="D4" s="2"/>
      <c r="E4" s="2"/>
    </row>
    <row r="5" spans="2:7" ht="15.75" thickBot="1" x14ac:dyDescent="0.25">
      <c r="C5" s="27"/>
      <c r="D5" s="33"/>
      <c r="E5" s="2"/>
    </row>
    <row r="6" spans="2:7" ht="15" x14ac:dyDescent="0.2">
      <c r="B6" s="47"/>
      <c r="C6" s="48"/>
      <c r="D6" s="49"/>
      <c r="E6" s="50"/>
    </row>
    <row r="7" spans="2:7" ht="15" x14ac:dyDescent="0.2">
      <c r="B7" s="51"/>
      <c r="C7" s="49" t="s">
        <v>1</v>
      </c>
      <c r="D7" s="60">
        <v>15301</v>
      </c>
      <c r="E7" s="55"/>
      <c r="F7" s="267"/>
      <c r="G7" s="259"/>
    </row>
    <row r="8" spans="2:7" ht="15" x14ac:dyDescent="0.2">
      <c r="B8" s="51"/>
      <c r="C8" s="49" t="s">
        <v>75</v>
      </c>
      <c r="D8" s="60">
        <v>7135</v>
      </c>
      <c r="E8" s="53"/>
      <c r="F8" s="267"/>
      <c r="G8" s="259"/>
    </row>
    <row r="9" spans="2:7" ht="15" x14ac:dyDescent="0.2">
      <c r="B9" s="51"/>
      <c r="C9" s="49" t="s">
        <v>30</v>
      </c>
      <c r="D9" s="60">
        <v>1363</v>
      </c>
      <c r="E9" s="53"/>
      <c r="F9" s="267"/>
      <c r="G9" s="259"/>
    </row>
    <row r="10" spans="2:7" ht="15" x14ac:dyDescent="0.2">
      <c r="B10" s="51"/>
      <c r="C10" s="49" t="s">
        <v>33</v>
      </c>
      <c r="D10" s="60">
        <v>388</v>
      </c>
      <c r="E10" s="55"/>
      <c r="F10" s="267"/>
      <c r="G10" s="259"/>
    </row>
    <row r="11" spans="2:7" ht="15" x14ac:dyDescent="0.2">
      <c r="B11" s="51"/>
      <c r="C11" s="49"/>
      <c r="D11" s="60"/>
      <c r="E11" s="53"/>
      <c r="F11" s="267"/>
      <c r="G11" s="259"/>
    </row>
    <row r="12" spans="2:7" ht="15" x14ac:dyDescent="0.2">
      <c r="B12" s="51"/>
      <c r="C12" s="49" t="s">
        <v>165</v>
      </c>
      <c r="D12" s="60">
        <v>1206</v>
      </c>
      <c r="E12" s="53"/>
      <c r="F12" s="267"/>
      <c r="G12" s="259"/>
    </row>
    <row r="13" spans="2:7" ht="15" x14ac:dyDescent="0.2">
      <c r="B13" s="51"/>
      <c r="C13" s="49" t="s">
        <v>164</v>
      </c>
      <c r="D13" s="229">
        <v>4973</v>
      </c>
      <c r="E13" s="53"/>
      <c r="F13" s="267"/>
      <c r="G13" s="259"/>
    </row>
    <row r="14" spans="2:7" ht="15" x14ac:dyDescent="0.2">
      <c r="B14" s="51"/>
      <c r="C14" s="49" t="s">
        <v>166</v>
      </c>
      <c r="D14" s="60">
        <v>482</v>
      </c>
      <c r="E14" s="53"/>
      <c r="F14" s="267"/>
      <c r="G14" s="259"/>
    </row>
    <row r="15" spans="2:7" ht="15" x14ac:dyDescent="0.2">
      <c r="B15" s="51"/>
      <c r="C15" s="49" t="s">
        <v>167</v>
      </c>
      <c r="D15" s="60">
        <v>2628</v>
      </c>
      <c r="E15" s="53"/>
      <c r="F15" s="267"/>
      <c r="G15" s="259"/>
    </row>
    <row r="16" spans="2:7" ht="15" x14ac:dyDescent="0.2">
      <c r="B16" s="51"/>
      <c r="C16" s="49"/>
      <c r="D16" s="60"/>
      <c r="E16" s="53"/>
      <c r="F16" s="267"/>
      <c r="G16" s="259"/>
    </row>
    <row r="17" spans="1:40" ht="15" x14ac:dyDescent="0.2">
      <c r="B17" s="51"/>
      <c r="C17" s="49" t="s">
        <v>186</v>
      </c>
      <c r="D17" s="60">
        <v>1307</v>
      </c>
      <c r="E17" s="53"/>
      <c r="F17" s="267"/>
      <c r="G17" s="259"/>
    </row>
    <row r="18" spans="1:40" ht="15" x14ac:dyDescent="0.2">
      <c r="B18" s="51"/>
      <c r="C18" s="49" t="s">
        <v>185</v>
      </c>
      <c r="D18" s="229">
        <v>5988</v>
      </c>
      <c r="E18" s="53"/>
      <c r="F18" s="267"/>
      <c r="G18" s="259"/>
    </row>
    <row r="19" spans="1:40" ht="15" x14ac:dyDescent="0.2">
      <c r="B19" s="51"/>
      <c r="C19" s="49" t="s">
        <v>187</v>
      </c>
      <c r="D19" s="60">
        <v>541</v>
      </c>
      <c r="E19" s="53"/>
      <c r="F19" s="267"/>
      <c r="G19" s="259"/>
    </row>
    <row r="20" spans="1:40" ht="15" x14ac:dyDescent="0.2">
      <c r="B20" s="51"/>
      <c r="C20" s="49" t="s">
        <v>188</v>
      </c>
      <c r="D20" s="60">
        <v>2795</v>
      </c>
      <c r="E20" s="53"/>
      <c r="F20" s="267"/>
      <c r="G20" s="259"/>
    </row>
    <row r="21" spans="1:40" ht="15" x14ac:dyDescent="0.2">
      <c r="B21" s="51"/>
      <c r="C21" s="49"/>
      <c r="D21" s="60"/>
      <c r="E21" s="53"/>
      <c r="F21" s="267"/>
      <c r="G21" s="259"/>
    </row>
    <row r="22" spans="1:40" ht="15" x14ac:dyDescent="0.2">
      <c r="B22" s="51"/>
      <c r="C22" s="49" t="s">
        <v>189</v>
      </c>
      <c r="D22" s="229">
        <v>2496</v>
      </c>
      <c r="E22" s="53"/>
      <c r="F22" s="267"/>
      <c r="G22" s="259"/>
    </row>
    <row r="23" spans="1:40" ht="15" x14ac:dyDescent="0.2">
      <c r="B23" s="51"/>
      <c r="C23" s="49" t="s">
        <v>190</v>
      </c>
      <c r="D23" s="60">
        <v>504</v>
      </c>
      <c r="E23" s="53"/>
      <c r="F23" s="267"/>
      <c r="G23" s="259"/>
    </row>
    <row r="24" spans="1:40" ht="15" x14ac:dyDescent="0.2">
      <c r="B24" s="51"/>
      <c r="C24" s="49" t="s">
        <v>61</v>
      </c>
      <c r="D24" s="62">
        <v>0.21</v>
      </c>
      <c r="E24" s="53"/>
    </row>
    <row r="25" spans="1:40" ht="15.75" thickBot="1" x14ac:dyDescent="0.25">
      <c r="B25" s="57"/>
      <c r="C25" s="58"/>
      <c r="D25" s="58"/>
      <c r="E25" s="59"/>
    </row>
    <row r="26" spans="1:40" ht="15" x14ac:dyDescent="0.2">
      <c r="C26" s="2"/>
      <c r="D26" s="2"/>
      <c r="E26" s="2"/>
    </row>
    <row r="27" spans="1:40" ht="15" x14ac:dyDescent="0.2">
      <c r="C27" s="3" t="s">
        <v>10</v>
      </c>
      <c r="D27" s="2"/>
      <c r="E27" s="2"/>
    </row>
    <row r="28" spans="1:40" ht="15.75" thickBot="1" x14ac:dyDescent="0.25">
      <c r="C28" s="84"/>
      <c r="D28" s="2"/>
      <c r="E28" s="39"/>
    </row>
    <row r="29" spans="1:40" ht="15" x14ac:dyDescent="0.2">
      <c r="A29" s="2"/>
      <c r="B29" s="64"/>
      <c r="C29" s="4"/>
      <c r="D29" s="4"/>
      <c r="E29" s="5"/>
      <c r="I29" s="9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5.75" thickBot="1" x14ac:dyDescent="0.25">
      <c r="A30" s="2"/>
      <c r="B30" s="65"/>
      <c r="C30" s="6" t="s">
        <v>0</v>
      </c>
      <c r="D30" s="6"/>
      <c r="E30" s="129"/>
      <c r="I30" s="9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" x14ac:dyDescent="0.2">
      <c r="A31" s="2"/>
      <c r="B31" s="65"/>
      <c r="C31" s="10" t="s">
        <v>1</v>
      </c>
      <c r="D31" s="238">
        <f>D7</f>
        <v>15301</v>
      </c>
      <c r="E31" s="130"/>
      <c r="I31" s="9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5" x14ac:dyDescent="0.2">
      <c r="A32" s="2"/>
      <c r="B32" s="65"/>
      <c r="C32" s="10" t="s">
        <v>2</v>
      </c>
      <c r="D32" s="239">
        <f>D8</f>
        <v>7135</v>
      </c>
      <c r="E32" s="131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" x14ac:dyDescent="0.2">
      <c r="A33" s="69"/>
      <c r="B33" s="65"/>
      <c r="C33" s="10" t="s">
        <v>30</v>
      </c>
      <c r="D33" s="247">
        <f>D9</f>
        <v>1363</v>
      </c>
      <c r="E33" s="7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65"/>
      <c r="C34" s="10" t="s">
        <v>3</v>
      </c>
      <c r="D34" s="245">
        <f>D31-D32-D33</f>
        <v>6803</v>
      </c>
      <c r="E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" x14ac:dyDescent="0.2">
      <c r="A35" s="2"/>
      <c r="B35" s="65"/>
      <c r="C35" s="10" t="s">
        <v>33</v>
      </c>
      <c r="D35" s="241">
        <f>D10</f>
        <v>388</v>
      </c>
      <c r="E35" s="13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2"/>
      <c r="B36" s="65"/>
      <c r="C36" s="10" t="s">
        <v>4</v>
      </c>
      <c r="D36" s="35">
        <f>D34-D35</f>
        <v>6415</v>
      </c>
      <c r="E36" s="1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" x14ac:dyDescent="0.2">
      <c r="A37" s="2"/>
      <c r="B37" s="65"/>
      <c r="C37" s="26" t="str">
        <f>"Taxes (" &amp; D24*100 &amp; "%)"</f>
        <v>Taxes (21%)</v>
      </c>
      <c r="D37" s="264">
        <f>D36*D24</f>
        <v>1347.1499999999999</v>
      </c>
      <c r="E37" s="13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25">
      <c r="A38" s="2"/>
      <c r="B38" s="82"/>
      <c r="C38" s="10" t="s">
        <v>40</v>
      </c>
      <c r="D38" s="85">
        <f>D36-D37</f>
        <v>5067.8500000000004</v>
      </c>
      <c r="E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6.5" thickTop="1" thickBot="1" x14ac:dyDescent="0.25">
      <c r="A39" s="2"/>
      <c r="B39" s="66"/>
      <c r="C39" s="37"/>
      <c r="D39" s="261"/>
      <c r="E39" s="6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.75" thickBot="1" x14ac:dyDescent="0.25">
      <c r="A40" s="2"/>
      <c r="B40" s="2"/>
      <c r="C40" s="2"/>
      <c r="D40" s="26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67"/>
      <c r="C41" s="71"/>
      <c r="D41" s="72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40" ht="15" x14ac:dyDescent="0.2">
      <c r="A42" s="2"/>
      <c r="B42" s="202" t="s">
        <v>98</v>
      </c>
      <c r="C42" s="10" t="s">
        <v>168</v>
      </c>
      <c r="D42" s="42">
        <f>D13+D12</f>
        <v>6179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40" ht="15" x14ac:dyDescent="0.2">
      <c r="A43" s="2"/>
      <c r="B43" s="201"/>
      <c r="C43" s="10" t="s">
        <v>169</v>
      </c>
      <c r="D43" s="263">
        <f>D14+D15</f>
        <v>3110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40" ht="15.75" x14ac:dyDescent="0.25">
      <c r="A44" s="2"/>
      <c r="B44" s="201"/>
      <c r="C44" s="10" t="s">
        <v>170</v>
      </c>
      <c r="D44" s="19">
        <f>D42-D43</f>
        <v>3069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40" ht="15.75" x14ac:dyDescent="0.25">
      <c r="A45" s="2"/>
      <c r="B45" s="201"/>
      <c r="C45" s="10"/>
      <c r="D45" s="224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0" ht="15" x14ac:dyDescent="0.2">
      <c r="A46" s="2"/>
      <c r="B46" s="201"/>
      <c r="C46" s="143" t="s">
        <v>191</v>
      </c>
      <c r="D46" s="42">
        <f>D18+D17</f>
        <v>7295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0" ht="15" x14ac:dyDescent="0.2">
      <c r="A47" s="2"/>
      <c r="B47" s="201"/>
      <c r="C47" s="10" t="s">
        <v>192</v>
      </c>
      <c r="D47" s="42">
        <f>D19+D20</f>
        <v>3336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0" ht="15.75" x14ac:dyDescent="0.25">
      <c r="A48" s="2"/>
      <c r="B48" s="201"/>
      <c r="C48" s="142" t="s">
        <v>193</v>
      </c>
      <c r="D48" s="92">
        <f>D46-D47</f>
        <v>3959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0" ht="15" x14ac:dyDescent="0.2">
      <c r="A49" s="2"/>
      <c r="B49" s="201"/>
      <c r="C49" s="10"/>
      <c r="D49" s="7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0" ht="15" x14ac:dyDescent="0.2">
      <c r="A50" s="2"/>
      <c r="B50" s="202" t="s">
        <v>99</v>
      </c>
      <c r="C50" s="10" t="s">
        <v>171</v>
      </c>
      <c r="D50" s="42">
        <f>D12-D14</f>
        <v>724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0" ht="15" x14ac:dyDescent="0.2">
      <c r="A51" s="2"/>
      <c r="B51" s="202"/>
      <c r="C51" s="10" t="s">
        <v>194</v>
      </c>
      <c r="D51" s="35">
        <f>D17-D19</f>
        <v>766</v>
      </c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0" ht="15.75" x14ac:dyDescent="0.25">
      <c r="A52" s="2"/>
      <c r="B52" s="202"/>
      <c r="C52" s="10" t="s">
        <v>137</v>
      </c>
      <c r="D52" s="92">
        <f>D51-D50</f>
        <v>42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0" ht="15" x14ac:dyDescent="0.2">
      <c r="A53" s="2"/>
      <c r="B53" s="202"/>
      <c r="C53" s="10"/>
      <c r="D53" s="70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0" ht="15" x14ac:dyDescent="0.2">
      <c r="A54" s="2"/>
      <c r="B54" s="202" t="s">
        <v>100</v>
      </c>
      <c r="C54" s="10" t="s">
        <v>69</v>
      </c>
      <c r="D54" s="35">
        <f>D18-D13+D9</f>
        <v>2378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0" ht="15.75" x14ac:dyDescent="0.25">
      <c r="A55" s="2"/>
      <c r="B55" s="202"/>
      <c r="C55" s="10" t="s">
        <v>138</v>
      </c>
      <c r="D55" s="92">
        <f>D22-D54</f>
        <v>118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0" ht="15.75" x14ac:dyDescent="0.25">
      <c r="A56" s="2"/>
      <c r="B56" s="202"/>
      <c r="C56" s="10"/>
      <c r="D56" s="137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0" ht="15" x14ac:dyDescent="0.2">
      <c r="A57" s="2"/>
      <c r="B57" s="202"/>
      <c r="C57" s="10" t="s">
        <v>195</v>
      </c>
      <c r="D57" s="35">
        <f>D34+D33-D37</f>
        <v>6818.85</v>
      </c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0" ht="15.75" x14ac:dyDescent="0.25">
      <c r="A58" s="2"/>
      <c r="B58" s="202"/>
      <c r="C58" s="10" t="s">
        <v>95</v>
      </c>
      <c r="D58" s="92">
        <f>D57-D52-D54</f>
        <v>4398.8500000000004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0" ht="15.75" x14ac:dyDescent="0.25">
      <c r="A59" s="2"/>
      <c r="B59" s="202"/>
      <c r="C59" s="10"/>
      <c r="D59" s="137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0" ht="15" x14ac:dyDescent="0.2">
      <c r="A60" s="2"/>
      <c r="B60" s="202" t="s">
        <v>101</v>
      </c>
      <c r="C60" s="10" t="s">
        <v>140</v>
      </c>
      <c r="D60" s="35">
        <f>D20-D15</f>
        <v>167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40" ht="15.75" x14ac:dyDescent="0.25">
      <c r="A61" s="2"/>
      <c r="B61" s="202"/>
      <c r="C61" s="10" t="s">
        <v>103</v>
      </c>
      <c r="D61" s="92">
        <f>D35-D60</f>
        <v>221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40" ht="15.75" x14ac:dyDescent="0.25">
      <c r="A62" s="2"/>
      <c r="B62" s="202"/>
      <c r="C62" s="10" t="s">
        <v>139</v>
      </c>
      <c r="D62" s="92">
        <f>D23-D60</f>
        <v>337</v>
      </c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0" ht="15.75" thickBot="1" x14ac:dyDescent="0.25">
      <c r="A63" s="2"/>
      <c r="B63" s="28"/>
      <c r="C63" s="30"/>
      <c r="D63" s="30"/>
      <c r="E63" s="2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rowBreaks count="1" manualBreakCount="1">
    <brk id="53" max="16383" man="1"/>
  </rowBreaks>
  <ignoredErrors>
    <ignoredError sqref="D3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C2" sqref="C2:D2"/>
    </sheetView>
  </sheetViews>
  <sheetFormatPr defaultRowHeight="12.75" x14ac:dyDescent="0.2"/>
  <cols>
    <col min="2" max="2" width="3.140625" customWidth="1"/>
    <col min="5" max="5" width="4.85546875" customWidth="1"/>
    <col min="11" max="11" width="10.42578125" customWidth="1"/>
    <col min="12" max="12" width="3.140625" customWidth="1"/>
  </cols>
  <sheetData>
    <row r="1" spans="2:12" s="2" customFormat="1" ht="18" x14ac:dyDescent="0.25">
      <c r="C1" s="276" t="s">
        <v>6</v>
      </c>
      <c r="D1" s="276"/>
    </row>
    <row r="2" spans="2:12" s="2" customFormat="1" ht="15" x14ac:dyDescent="0.2">
      <c r="C2" s="277" t="s">
        <v>150</v>
      </c>
      <c r="D2" s="277"/>
    </row>
    <row r="3" spans="2:12" s="2" customFormat="1" ht="15.75" thickBot="1" x14ac:dyDescent="0.25">
      <c r="C3"/>
    </row>
    <row r="4" spans="2:12" s="2" customFormat="1" ht="15" x14ac:dyDescent="0.2">
      <c r="B4" s="147"/>
      <c r="C4" s="148"/>
      <c r="D4" s="149"/>
      <c r="E4" s="149"/>
      <c r="F4" s="149"/>
      <c r="G4" s="149"/>
      <c r="H4" s="149"/>
      <c r="I4" s="149"/>
      <c r="J4" s="149"/>
      <c r="K4" s="149"/>
      <c r="L4" s="150"/>
    </row>
    <row r="5" spans="2:12" s="2" customFormat="1" ht="19.5" x14ac:dyDescent="0.35">
      <c r="B5" s="151"/>
      <c r="C5" s="145" t="s">
        <v>80</v>
      </c>
      <c r="D5" s="145"/>
      <c r="E5" s="145"/>
      <c r="F5" s="145" t="s">
        <v>122</v>
      </c>
      <c r="G5" s="145"/>
      <c r="H5" s="145"/>
      <c r="I5" s="145"/>
      <c r="J5" s="145"/>
      <c r="K5" s="145"/>
      <c r="L5" s="152"/>
    </row>
    <row r="6" spans="2:12" s="2" customFormat="1" ht="19.5" x14ac:dyDescent="0.35">
      <c r="B6" s="151"/>
      <c r="C6" s="145"/>
      <c r="D6" s="145"/>
      <c r="E6" s="146" t="s">
        <v>28</v>
      </c>
      <c r="F6" s="145" t="s">
        <v>123</v>
      </c>
      <c r="G6" s="145"/>
      <c r="H6" s="145"/>
      <c r="I6" s="145"/>
      <c r="J6" s="145"/>
      <c r="K6" s="145"/>
      <c r="L6" s="152"/>
    </row>
    <row r="7" spans="2:12" s="2" customFormat="1" ht="19.5" x14ac:dyDescent="0.35">
      <c r="B7" s="151"/>
      <c r="C7" s="145"/>
      <c r="D7" s="145"/>
      <c r="E7" s="146" t="s">
        <v>28</v>
      </c>
      <c r="F7" s="145" t="s">
        <v>124</v>
      </c>
      <c r="G7" s="145"/>
      <c r="H7" s="145"/>
      <c r="I7" s="145"/>
      <c r="J7" s="145"/>
      <c r="K7" s="145"/>
      <c r="L7" s="152"/>
    </row>
    <row r="8" spans="2:12" s="2" customFormat="1" ht="19.5" x14ac:dyDescent="0.35">
      <c r="B8" s="151"/>
      <c r="C8" s="145"/>
      <c r="D8" s="145"/>
      <c r="E8" s="146" t="s">
        <v>28</v>
      </c>
      <c r="F8" s="145" t="s">
        <v>125</v>
      </c>
      <c r="G8" s="145"/>
      <c r="H8" s="145"/>
      <c r="I8" s="145"/>
      <c r="J8" s="145"/>
      <c r="K8" s="145"/>
      <c r="L8" s="152"/>
    </row>
    <row r="9" spans="2:12" s="2" customFormat="1" ht="19.5" x14ac:dyDescent="0.35">
      <c r="B9" s="151"/>
      <c r="C9" s="145"/>
      <c r="D9" s="145"/>
      <c r="E9" s="146" t="s">
        <v>28</v>
      </c>
      <c r="F9" s="145" t="s">
        <v>126</v>
      </c>
      <c r="G9" s="145"/>
      <c r="H9" s="145"/>
      <c r="I9" s="145"/>
      <c r="J9" s="145"/>
      <c r="K9" s="145"/>
      <c r="L9" s="152"/>
    </row>
    <row r="10" spans="2:12" s="2" customFormat="1" ht="15.75" thickBot="1" x14ac:dyDescent="0.25">
      <c r="B10" s="153"/>
      <c r="C10" s="154"/>
      <c r="D10" s="154"/>
      <c r="E10" s="155"/>
      <c r="F10" s="154"/>
      <c r="G10" s="154"/>
      <c r="H10" s="154"/>
      <c r="I10" s="154"/>
      <c r="J10" s="154"/>
      <c r="K10" s="154"/>
      <c r="L10" s="156"/>
    </row>
    <row r="11" spans="2:12" s="2" customFormat="1" ht="15" x14ac:dyDescent="0.2">
      <c r="E11" s="69"/>
    </row>
    <row r="12" spans="2:12" s="2" customFormat="1" ht="15" x14ac:dyDescent="0.2">
      <c r="E12" s="69"/>
    </row>
    <row r="13" spans="2:12" s="2" customFormat="1" ht="15" x14ac:dyDescent="0.2"/>
    <row r="14" spans="2:12" s="2" customFormat="1" ht="15" x14ac:dyDescent="0.2"/>
    <row r="15" spans="2:12" s="2" customFormat="1" ht="15" x14ac:dyDescent="0.2"/>
    <row r="16" spans="2:12" s="2" customFormat="1" ht="15" x14ac:dyDescent="0.2"/>
    <row r="17" s="2" customFormat="1" ht="15" x14ac:dyDescent="0.2"/>
    <row r="18" s="2" customFormat="1" ht="15" x14ac:dyDescent="0.2"/>
    <row r="19" s="2" customFormat="1" ht="15" x14ac:dyDescent="0.2"/>
    <row r="20" s="2" customFormat="1" ht="15" x14ac:dyDescent="0.2"/>
    <row r="21" s="2" customFormat="1" ht="15" x14ac:dyDescent="0.2"/>
    <row r="22" s="2" customFormat="1" ht="15" x14ac:dyDescent="0.2"/>
    <row r="23" s="2" customFormat="1" ht="15" x14ac:dyDescent="0.2"/>
    <row r="24" s="2" customFormat="1" ht="15" x14ac:dyDescent="0.2"/>
  </sheetData>
  <mergeCells count="2">
    <mergeCell ref="C1:D1"/>
    <mergeCell ref="C2:D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7"/>
      <c r="C6" s="48"/>
      <c r="D6" s="49"/>
      <c r="E6" s="50"/>
      <c r="F6" s="2"/>
      <c r="G6" s="2"/>
      <c r="H6" s="2"/>
      <c r="I6" s="2"/>
    </row>
    <row r="7" spans="2:9" ht="15" x14ac:dyDescent="0.2">
      <c r="B7" s="51"/>
      <c r="C7" s="49" t="s">
        <v>9</v>
      </c>
      <c r="D7" s="60">
        <v>4900</v>
      </c>
      <c r="E7" s="55"/>
      <c r="F7" s="2"/>
      <c r="G7" s="2"/>
      <c r="H7" s="2"/>
      <c r="I7" s="2"/>
    </row>
    <row r="8" spans="2:9" ht="15" x14ac:dyDescent="0.2">
      <c r="B8" s="51"/>
      <c r="C8" s="49" t="s">
        <v>11</v>
      </c>
      <c r="D8" s="269">
        <v>27300</v>
      </c>
      <c r="E8" s="53"/>
      <c r="F8" s="2"/>
      <c r="G8" s="2"/>
      <c r="H8" s="2"/>
      <c r="I8" s="2"/>
    </row>
    <row r="9" spans="2:9" ht="15" x14ac:dyDescent="0.2">
      <c r="B9" s="51"/>
      <c r="C9" s="49"/>
      <c r="D9" s="269"/>
      <c r="E9" s="53"/>
      <c r="F9" s="2"/>
      <c r="G9" s="2"/>
      <c r="H9" s="2"/>
      <c r="I9" s="2"/>
    </row>
    <row r="10" spans="2:9" ht="15" x14ac:dyDescent="0.2">
      <c r="B10" s="51"/>
      <c r="C10" s="49" t="s">
        <v>12</v>
      </c>
      <c r="D10" s="269">
        <v>4100</v>
      </c>
      <c r="E10" s="55"/>
      <c r="F10" s="2"/>
      <c r="G10" s="2"/>
      <c r="H10" s="2"/>
      <c r="I10" s="2"/>
    </row>
    <row r="11" spans="2:9" ht="15" x14ac:dyDescent="0.2">
      <c r="B11" s="51"/>
      <c r="C11" s="49" t="s">
        <v>13</v>
      </c>
      <c r="D11" s="269">
        <v>10200</v>
      </c>
      <c r="E11" s="53"/>
      <c r="F11" s="2"/>
      <c r="G11" s="2"/>
      <c r="H11" s="2"/>
      <c r="I11" s="2"/>
    </row>
    <row r="12" spans="2:9" ht="15.75" thickBot="1" x14ac:dyDescent="0.25">
      <c r="B12" s="57"/>
      <c r="C12" s="58"/>
      <c r="D12" s="271"/>
      <c r="E12" s="59"/>
      <c r="F12" s="2"/>
      <c r="G12" s="2"/>
      <c r="H12" s="2"/>
      <c r="I12" s="2"/>
    </row>
    <row r="13" spans="2:9" ht="15" x14ac:dyDescent="0.2">
      <c r="C13" s="2"/>
      <c r="D13" s="2"/>
      <c r="E13" s="2"/>
      <c r="F13" s="2"/>
      <c r="G13" s="2"/>
      <c r="H13" s="2"/>
      <c r="I13" s="2"/>
    </row>
    <row r="14" spans="2:9" ht="15" x14ac:dyDescent="0.2">
      <c r="C14" s="3" t="s">
        <v>10</v>
      </c>
      <c r="D14" s="2"/>
      <c r="E14" s="2"/>
      <c r="F14" s="2"/>
      <c r="G14" s="2"/>
      <c r="H14" s="2"/>
      <c r="I14" s="2"/>
    </row>
    <row r="15" spans="2:9" ht="15.75" thickBot="1" x14ac:dyDescent="0.25">
      <c r="C15" s="27"/>
      <c r="D15" s="2"/>
      <c r="E15" s="2"/>
      <c r="F15" s="2"/>
      <c r="G15" s="2"/>
      <c r="H15" s="2"/>
      <c r="I15" s="2"/>
    </row>
    <row r="16" spans="2:9" ht="15" x14ac:dyDescent="0.2">
      <c r="B16" s="23"/>
      <c r="C16" s="10"/>
      <c r="D16" s="4"/>
      <c r="E16" s="4"/>
      <c r="F16" s="4"/>
      <c r="G16" s="4"/>
      <c r="H16" s="5"/>
      <c r="I16" s="2"/>
    </row>
    <row r="17" spans="2:9" ht="15.75" thickBot="1" x14ac:dyDescent="0.25">
      <c r="B17" s="12"/>
      <c r="C17" s="6" t="s">
        <v>16</v>
      </c>
      <c r="D17" s="6"/>
      <c r="E17" s="6"/>
      <c r="F17" s="7"/>
      <c r="G17" s="6"/>
      <c r="H17" s="8"/>
      <c r="I17" s="2"/>
    </row>
    <row r="18" spans="2:9" ht="15" x14ac:dyDescent="0.2">
      <c r="B18" s="12"/>
      <c r="C18" s="25" t="s">
        <v>9</v>
      </c>
      <c r="D18" s="238">
        <f>+D7</f>
        <v>4900</v>
      </c>
      <c r="E18" s="9"/>
      <c r="F18" s="10" t="s">
        <v>12</v>
      </c>
      <c r="G18" s="238">
        <f>+D10</f>
        <v>4100</v>
      </c>
      <c r="H18" s="8"/>
      <c r="I18" s="2"/>
    </row>
    <row r="19" spans="2:9" ht="15" x14ac:dyDescent="0.2">
      <c r="B19" s="12"/>
      <c r="C19" s="10" t="s">
        <v>11</v>
      </c>
      <c r="D19" s="241">
        <f>+D8</f>
        <v>27300</v>
      </c>
      <c r="E19" s="31"/>
      <c r="F19" s="10" t="s">
        <v>13</v>
      </c>
      <c r="G19" s="260">
        <f>+D11</f>
        <v>10200</v>
      </c>
      <c r="H19" s="8"/>
      <c r="I19" s="2"/>
    </row>
    <row r="20" spans="2:9" ht="15.75" x14ac:dyDescent="0.25">
      <c r="B20" s="12"/>
      <c r="C20" s="13"/>
      <c r="D20" s="13"/>
      <c r="E20" s="13"/>
      <c r="F20" s="10" t="s">
        <v>14</v>
      </c>
      <c r="G20" s="227">
        <f>D24</f>
        <v>17900</v>
      </c>
      <c r="H20" s="8"/>
      <c r="I20" s="2"/>
    </row>
    <row r="21" spans="2:9" ht="15" x14ac:dyDescent="0.2">
      <c r="B21" s="12"/>
      <c r="C21" s="10"/>
      <c r="D21" s="10"/>
      <c r="E21" s="10"/>
      <c r="F21" s="14" t="s">
        <v>18</v>
      </c>
      <c r="G21" s="13"/>
      <c r="H21" s="8"/>
      <c r="I21" s="2"/>
    </row>
    <row r="22" spans="2:9" ht="15.75" thickBot="1" x14ac:dyDescent="0.25">
      <c r="B22" s="12"/>
      <c r="C22" s="10" t="s">
        <v>17</v>
      </c>
      <c r="D22" s="226">
        <f>D18+D19</f>
        <v>32200</v>
      </c>
      <c r="E22" s="32"/>
      <c r="F22" s="15" t="s">
        <v>15</v>
      </c>
      <c r="G22" s="226">
        <f>G18+G19+G20</f>
        <v>32200</v>
      </c>
      <c r="H22" s="8"/>
      <c r="I22" s="2"/>
    </row>
    <row r="23" spans="2:9" ht="15.75" thickTop="1" x14ac:dyDescent="0.2">
      <c r="B23" s="12"/>
      <c r="C23" s="10"/>
      <c r="D23" s="16"/>
      <c r="E23" s="16"/>
      <c r="F23" s="15"/>
      <c r="G23" s="10"/>
      <c r="H23" s="8"/>
      <c r="I23" s="2"/>
    </row>
    <row r="24" spans="2:9" ht="15.75" x14ac:dyDescent="0.25">
      <c r="B24" s="12"/>
      <c r="C24" s="26" t="s">
        <v>144</v>
      </c>
      <c r="D24" s="19">
        <f>D22-(G18+G19)</f>
        <v>17900</v>
      </c>
      <c r="E24" s="17"/>
      <c r="F24" s="18"/>
      <c r="G24" s="18"/>
      <c r="H24" s="8"/>
      <c r="I24" s="2"/>
    </row>
    <row r="25" spans="2:9" ht="15" x14ac:dyDescent="0.2">
      <c r="B25" s="12"/>
      <c r="C25" s="10"/>
      <c r="D25" s="10"/>
      <c r="E25" s="10"/>
      <c r="F25" s="10"/>
      <c r="G25" s="10"/>
      <c r="H25" s="8"/>
      <c r="I25" s="2"/>
    </row>
    <row r="26" spans="2:9" ht="15.75" x14ac:dyDescent="0.25">
      <c r="B26" s="12"/>
      <c r="C26" s="26" t="s">
        <v>145</v>
      </c>
      <c r="D26" s="19">
        <f>D18-G18</f>
        <v>800</v>
      </c>
      <c r="E26" s="18"/>
      <c r="F26" s="18"/>
      <c r="G26" s="18"/>
      <c r="H26" s="8"/>
      <c r="I26" s="2"/>
    </row>
    <row r="27" spans="2:9" ht="13.5" thickBot="1" x14ac:dyDescent="0.25">
      <c r="B27" s="20"/>
      <c r="C27" s="21"/>
      <c r="D27" s="21"/>
      <c r="E27" s="21"/>
      <c r="F27" s="21"/>
      <c r="G27" s="21"/>
      <c r="H27" s="2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"/>
  <dimension ref="A1:AP94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4.28515625" bestFit="1" customWidth="1"/>
    <col min="7" max="7" width="3.140625" customWidth="1"/>
    <col min="8" max="8" width="20.28515625" customWidth="1"/>
    <col min="9" max="9" width="14.28515625" bestFit="1" customWidth="1"/>
    <col min="10" max="10" width="3.140625" customWidth="1"/>
    <col min="11" max="13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155</v>
      </c>
    </row>
    <row r="4" spans="2:9" ht="15" x14ac:dyDescent="0.2">
      <c r="C4" s="3" t="s">
        <v>8</v>
      </c>
      <c r="D4" s="2"/>
      <c r="E4" s="2"/>
      <c r="F4" s="2"/>
      <c r="G4" s="2"/>
    </row>
    <row r="5" spans="2:9" ht="15.75" thickBot="1" x14ac:dyDescent="0.25">
      <c r="C5" s="84"/>
      <c r="D5" s="39"/>
      <c r="E5" s="2"/>
      <c r="F5" s="2"/>
      <c r="G5" s="2"/>
    </row>
    <row r="6" spans="2:9" ht="15" x14ac:dyDescent="0.2">
      <c r="B6" s="47"/>
      <c r="C6" s="158"/>
      <c r="D6" s="157"/>
      <c r="E6" s="157"/>
      <c r="F6" s="157"/>
      <c r="G6" s="50"/>
    </row>
    <row r="7" spans="2:9" ht="15" x14ac:dyDescent="0.2">
      <c r="B7" s="51"/>
      <c r="C7" s="48"/>
      <c r="D7" s="216">
        <v>2017</v>
      </c>
      <c r="E7" s="215"/>
      <c r="F7" s="216">
        <v>2018</v>
      </c>
      <c r="G7" s="90"/>
    </row>
    <row r="8" spans="2:9" ht="15" x14ac:dyDescent="0.2">
      <c r="B8" s="51"/>
      <c r="C8" s="49" t="s">
        <v>1</v>
      </c>
      <c r="D8" s="60">
        <v>16549</v>
      </c>
      <c r="E8" s="163"/>
      <c r="F8" s="60">
        <v>18498</v>
      </c>
      <c r="G8" s="90"/>
      <c r="H8" s="268"/>
      <c r="I8" s="268"/>
    </row>
    <row r="9" spans="2:9" ht="15" x14ac:dyDescent="0.2">
      <c r="B9" s="51"/>
      <c r="C9" s="49" t="s">
        <v>81</v>
      </c>
      <c r="D9" s="269">
        <v>2376</v>
      </c>
      <c r="E9" s="272"/>
      <c r="F9" s="269">
        <v>2484</v>
      </c>
      <c r="G9" s="90"/>
      <c r="H9" s="268"/>
      <c r="I9" s="268"/>
    </row>
    <row r="10" spans="2:9" ht="15" x14ac:dyDescent="0.2">
      <c r="B10" s="51"/>
      <c r="C10" s="49" t="s">
        <v>75</v>
      </c>
      <c r="D10" s="269">
        <v>5690</v>
      </c>
      <c r="E10" s="272"/>
      <c r="F10" s="269">
        <v>6731</v>
      </c>
      <c r="G10" s="90"/>
      <c r="H10" s="268"/>
      <c r="I10" s="268"/>
    </row>
    <row r="11" spans="2:9" ht="15" x14ac:dyDescent="0.2">
      <c r="B11" s="51"/>
      <c r="C11" s="49" t="s">
        <v>58</v>
      </c>
      <c r="D11" s="269">
        <v>1353</v>
      </c>
      <c r="E11" s="272"/>
      <c r="F11" s="269">
        <v>1178</v>
      </c>
      <c r="G11" s="90"/>
      <c r="H11" s="268"/>
      <c r="I11" s="268"/>
    </row>
    <row r="12" spans="2:9" ht="15" x14ac:dyDescent="0.2">
      <c r="B12" s="51"/>
      <c r="C12" s="49" t="s">
        <v>73</v>
      </c>
      <c r="D12" s="270">
        <v>1110</v>
      </c>
      <c r="E12" s="272"/>
      <c r="F12" s="269">
        <v>1325</v>
      </c>
      <c r="G12" s="90"/>
      <c r="H12" s="268"/>
      <c r="I12" s="268"/>
    </row>
    <row r="13" spans="2:9" ht="15" x14ac:dyDescent="0.2">
      <c r="B13" s="51"/>
      <c r="C13" s="49" t="s">
        <v>44</v>
      </c>
      <c r="D13" s="270">
        <v>8676</v>
      </c>
      <c r="E13" s="272"/>
      <c r="F13" s="269">
        <v>9247</v>
      </c>
      <c r="G13" s="90"/>
      <c r="H13" s="268"/>
      <c r="I13" s="268"/>
    </row>
    <row r="14" spans="2:9" ht="15" x14ac:dyDescent="0.2">
      <c r="B14" s="51"/>
      <c r="C14" s="49" t="s">
        <v>45</v>
      </c>
      <c r="D14" s="52">
        <v>11488</v>
      </c>
      <c r="E14" s="272"/>
      <c r="F14" s="269">
        <v>13482</v>
      </c>
      <c r="G14" s="90"/>
      <c r="H14" s="268"/>
      <c r="I14" s="268"/>
    </row>
    <row r="15" spans="2:9" ht="15" x14ac:dyDescent="0.2">
      <c r="B15" s="51"/>
      <c r="C15" s="49" t="s">
        <v>82</v>
      </c>
      <c r="D15" s="270">
        <v>1674</v>
      </c>
      <c r="E15" s="272"/>
      <c r="F15" s="269">
        <v>1641</v>
      </c>
      <c r="G15" s="90"/>
      <c r="H15" s="268"/>
      <c r="I15" s="268"/>
    </row>
    <row r="16" spans="2:9" ht="15" x14ac:dyDescent="0.2">
      <c r="B16" s="51"/>
      <c r="C16" s="49" t="s">
        <v>13</v>
      </c>
      <c r="D16" s="270">
        <v>29060</v>
      </c>
      <c r="E16" s="272"/>
      <c r="F16" s="269">
        <v>35229</v>
      </c>
      <c r="G16" s="90"/>
      <c r="H16" s="268"/>
      <c r="I16" s="268"/>
    </row>
    <row r="17" spans="1:42" ht="15" x14ac:dyDescent="0.2">
      <c r="B17" s="51"/>
      <c r="C17" s="49" t="s">
        <v>11</v>
      </c>
      <c r="D17" s="270">
        <v>72770</v>
      </c>
      <c r="E17" s="272"/>
      <c r="F17" s="269">
        <v>77610</v>
      </c>
      <c r="G17" s="90"/>
      <c r="H17" s="268"/>
      <c r="I17" s="268"/>
    </row>
    <row r="18" spans="1:42" ht="15" x14ac:dyDescent="0.2">
      <c r="B18" s="51"/>
      <c r="C18" s="49" t="s">
        <v>49</v>
      </c>
      <c r="D18" s="270">
        <v>6269</v>
      </c>
      <c r="E18" s="272"/>
      <c r="F18" s="269">
        <v>6640</v>
      </c>
      <c r="G18" s="90"/>
      <c r="H18" s="268"/>
      <c r="I18" s="268"/>
    </row>
    <row r="19" spans="1:42" ht="15" x14ac:dyDescent="0.2">
      <c r="B19" s="51"/>
      <c r="C19" s="49" t="s">
        <v>46</v>
      </c>
      <c r="D19" s="270">
        <v>20424</v>
      </c>
      <c r="E19" s="272"/>
      <c r="F19" s="269">
        <v>21862</v>
      </c>
      <c r="G19" s="90"/>
      <c r="H19" s="268"/>
      <c r="I19" s="268"/>
    </row>
    <row r="20" spans="1:42" ht="15" x14ac:dyDescent="0.2">
      <c r="B20" s="51"/>
      <c r="C20" s="49" t="s">
        <v>41</v>
      </c>
      <c r="D20" s="270">
        <v>1979</v>
      </c>
      <c r="E20" s="272"/>
      <c r="F20" s="269">
        <v>2314</v>
      </c>
      <c r="G20" s="90"/>
      <c r="H20" s="268"/>
      <c r="I20" s="268"/>
    </row>
    <row r="21" spans="1:42" ht="15" x14ac:dyDescent="0.2">
      <c r="B21" s="51"/>
      <c r="C21" s="49"/>
      <c r="D21" s="63"/>
      <c r="E21" s="163"/>
      <c r="F21" s="61"/>
      <c r="G21" s="90"/>
    </row>
    <row r="22" spans="1:42" ht="15" x14ac:dyDescent="0.2">
      <c r="B22" s="51"/>
      <c r="C22" s="49" t="s">
        <v>61</v>
      </c>
      <c r="D22" s="62">
        <v>0.21</v>
      </c>
      <c r="E22" s="163"/>
      <c r="F22" s="62">
        <v>0.21</v>
      </c>
      <c r="G22" s="90"/>
    </row>
    <row r="23" spans="1:42" ht="15.75" thickBot="1" x14ac:dyDescent="0.25">
      <c r="B23" s="57"/>
      <c r="C23" s="58"/>
      <c r="D23" s="58"/>
      <c r="E23" s="58"/>
      <c r="F23" s="58"/>
      <c r="G23" s="59"/>
    </row>
    <row r="24" spans="1:42" ht="15" x14ac:dyDescent="0.2">
      <c r="C24" s="2"/>
      <c r="D24" s="2"/>
      <c r="E24" s="2"/>
      <c r="F24" s="2"/>
      <c r="G24" s="2"/>
    </row>
    <row r="25" spans="1:42" ht="15" x14ac:dyDescent="0.2">
      <c r="C25" s="3" t="s">
        <v>10</v>
      </c>
      <c r="D25" s="2"/>
      <c r="E25" s="2"/>
      <c r="F25" s="2"/>
      <c r="G25" s="2"/>
    </row>
    <row r="26" spans="1:42" ht="15.75" thickBot="1" x14ac:dyDescent="0.25">
      <c r="B26" s="40"/>
      <c r="C26" s="40"/>
      <c r="D26" s="40"/>
      <c r="E26" s="40"/>
      <c r="F26" s="93"/>
      <c r="G26" s="97"/>
      <c r="H26" s="98"/>
      <c r="I26" s="95"/>
      <c r="J26" s="93"/>
      <c r="K26" s="93"/>
    </row>
    <row r="27" spans="1:42" ht="15" x14ac:dyDescent="0.2">
      <c r="B27" s="119"/>
      <c r="C27" s="4"/>
      <c r="D27" s="4"/>
      <c r="E27" s="4"/>
      <c r="F27" s="4"/>
      <c r="G27" s="4"/>
      <c r="H27" s="4"/>
      <c r="I27" s="164"/>
      <c r="J27" s="166"/>
      <c r="K27" s="93"/>
    </row>
    <row r="28" spans="1:42" ht="15.75" thickBot="1" x14ac:dyDescent="0.25">
      <c r="A28" s="2"/>
      <c r="B28" s="11"/>
      <c r="C28" s="273" t="s">
        <v>172</v>
      </c>
      <c r="D28" s="273"/>
      <c r="E28" s="273"/>
      <c r="F28" s="273"/>
      <c r="G28" s="273"/>
      <c r="H28" s="273"/>
      <c r="I28" s="273"/>
      <c r="J28" s="8"/>
      <c r="K28" s="98"/>
      <c r="L28" s="98"/>
      <c r="M28" s="9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5.75" x14ac:dyDescent="0.25">
      <c r="A29" s="2"/>
      <c r="B29" s="11"/>
      <c r="C29" s="25" t="s">
        <v>44</v>
      </c>
      <c r="D29" s="238">
        <f>D13</f>
        <v>8676</v>
      </c>
      <c r="E29" s="9"/>
      <c r="F29" s="10"/>
      <c r="G29" s="13"/>
      <c r="H29" s="16" t="s">
        <v>49</v>
      </c>
      <c r="I29" s="238">
        <f>D18</f>
        <v>6269</v>
      </c>
      <c r="J29" s="8"/>
      <c r="K29" s="98"/>
      <c r="L29" s="96"/>
      <c r="M29" s="9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5.75" customHeight="1" x14ac:dyDescent="0.2">
      <c r="A30" s="2"/>
      <c r="B30" s="11"/>
      <c r="C30" s="10" t="s">
        <v>45</v>
      </c>
      <c r="D30" s="239">
        <f>D14</f>
        <v>11488</v>
      </c>
      <c r="E30" s="31"/>
      <c r="F30" s="10"/>
      <c r="G30" s="13"/>
      <c r="H30" s="159" t="s">
        <v>50</v>
      </c>
      <c r="I30" s="247">
        <f>D15</f>
        <v>1674</v>
      </c>
      <c r="J30" s="8"/>
      <c r="K30" s="98"/>
      <c r="L30" s="98"/>
      <c r="M30" s="9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5.75" x14ac:dyDescent="0.25">
      <c r="A31" s="2"/>
      <c r="B31" s="11"/>
      <c r="C31" s="10" t="s">
        <v>46</v>
      </c>
      <c r="D31" s="247">
        <f>D19</f>
        <v>20424</v>
      </c>
      <c r="E31" s="10"/>
      <c r="F31" s="10"/>
      <c r="G31" s="13"/>
      <c r="H31" s="16" t="s">
        <v>12</v>
      </c>
      <c r="I31" s="238">
        <f>I29+I30</f>
        <v>7943</v>
      </c>
      <c r="J31" s="8"/>
      <c r="K31" s="98"/>
      <c r="L31" s="96"/>
      <c r="M31" s="9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69"/>
      <c r="B32" s="11"/>
      <c r="C32" s="10" t="s">
        <v>9</v>
      </c>
      <c r="D32" s="245">
        <f>D29+D30+D31</f>
        <v>40588</v>
      </c>
      <c r="E32" s="10"/>
      <c r="F32" s="14"/>
      <c r="G32" s="13"/>
      <c r="H32" s="113"/>
      <c r="I32" s="245"/>
      <c r="J32" s="8"/>
      <c r="K32" s="98"/>
      <c r="L32" s="98"/>
      <c r="M32" s="9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11"/>
      <c r="C33" s="10"/>
      <c r="D33" s="238"/>
      <c r="E33" s="32"/>
      <c r="F33" s="10"/>
      <c r="G33" s="13"/>
      <c r="H33" s="16" t="s">
        <v>13</v>
      </c>
      <c r="I33" s="238">
        <f>D16</f>
        <v>29060</v>
      </c>
      <c r="J33" s="8"/>
      <c r="K33" s="98"/>
      <c r="L33" s="96"/>
      <c r="M33" s="9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11"/>
      <c r="C34" s="10" t="s">
        <v>11</v>
      </c>
      <c r="D34" s="248">
        <f>D17</f>
        <v>72770</v>
      </c>
      <c r="E34" s="16"/>
      <c r="F34" s="15"/>
      <c r="G34" s="13"/>
      <c r="H34" s="161" t="s">
        <v>83</v>
      </c>
      <c r="I34" s="258">
        <f>I35-I33-I31</f>
        <v>76355</v>
      </c>
      <c r="J34" s="8"/>
      <c r="K34" s="98"/>
      <c r="L34" s="98"/>
      <c r="M34" s="9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thickBot="1" x14ac:dyDescent="0.25">
      <c r="A35" s="2"/>
      <c r="B35" s="11"/>
      <c r="C35" s="10" t="s">
        <v>53</v>
      </c>
      <c r="D35" s="120">
        <f>D32+D34</f>
        <v>113358</v>
      </c>
      <c r="E35" s="10"/>
      <c r="F35" s="10"/>
      <c r="G35" s="13"/>
      <c r="H35" s="113" t="s">
        <v>84</v>
      </c>
      <c r="I35" s="244">
        <f>D35</f>
        <v>113358</v>
      </c>
      <c r="J35" s="8"/>
      <c r="K35" s="98"/>
      <c r="L35" s="116"/>
      <c r="M35" s="9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7.25" thickTop="1" thickBot="1" x14ac:dyDescent="0.3">
      <c r="A36" s="2"/>
      <c r="B36" s="28"/>
      <c r="C36" s="30"/>
      <c r="D36" s="30"/>
      <c r="E36" s="30"/>
      <c r="F36" s="30"/>
      <c r="G36" s="30"/>
      <c r="H36" s="30"/>
      <c r="I36" s="165"/>
      <c r="J36" s="29"/>
      <c r="K36" s="98"/>
      <c r="L36" s="117"/>
      <c r="M36" s="9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6.5" thickBot="1" x14ac:dyDescent="0.3">
      <c r="A37" s="2"/>
      <c r="B37" s="98"/>
      <c r="C37" s="98"/>
      <c r="D37" s="98"/>
      <c r="E37" s="98"/>
      <c r="F37" s="98"/>
      <c r="G37" s="98"/>
      <c r="H37" s="98"/>
      <c r="I37" s="102"/>
      <c r="J37" s="98"/>
      <c r="K37" s="98"/>
      <c r="L37" s="118"/>
      <c r="M37" s="9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.75" x14ac:dyDescent="0.25">
      <c r="A38" s="2"/>
      <c r="B38" s="119"/>
      <c r="C38" s="4"/>
      <c r="D38" s="4"/>
      <c r="E38" s="4"/>
      <c r="F38" s="4"/>
      <c r="G38" s="4"/>
      <c r="H38" s="4"/>
      <c r="I38" s="164"/>
      <c r="J38" s="5"/>
      <c r="K38" s="98"/>
      <c r="L38" s="96"/>
      <c r="M38" s="9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thickBot="1" x14ac:dyDescent="0.25">
      <c r="A39" s="2"/>
      <c r="B39" s="11"/>
      <c r="C39" s="273" t="s">
        <v>184</v>
      </c>
      <c r="D39" s="273"/>
      <c r="E39" s="273"/>
      <c r="F39" s="273"/>
      <c r="G39" s="273"/>
      <c r="H39" s="273"/>
      <c r="I39" s="273"/>
      <c r="J39" s="8"/>
      <c r="K39" s="98"/>
      <c r="L39" s="98"/>
      <c r="M39" s="9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11"/>
      <c r="C40" s="25" t="s">
        <v>44</v>
      </c>
      <c r="D40" s="238">
        <f>F13</f>
        <v>9247</v>
      </c>
      <c r="E40" s="9"/>
      <c r="F40" s="10"/>
      <c r="G40" s="13"/>
      <c r="H40" s="16" t="s">
        <v>49</v>
      </c>
      <c r="I40" s="238">
        <f>F18</f>
        <v>6640</v>
      </c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11"/>
      <c r="C41" s="10" t="s">
        <v>45</v>
      </c>
      <c r="D41" s="239">
        <f>F14</f>
        <v>13482</v>
      </c>
      <c r="E41" s="31"/>
      <c r="F41" s="10"/>
      <c r="G41" s="13"/>
      <c r="H41" s="159" t="s">
        <v>50</v>
      </c>
      <c r="I41" s="247">
        <f>F15</f>
        <v>1641</v>
      </c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11"/>
      <c r="C42" s="10" t="s">
        <v>46</v>
      </c>
      <c r="D42" s="247">
        <f>F19</f>
        <v>21862</v>
      </c>
      <c r="E42" s="10"/>
      <c r="F42" s="10"/>
      <c r="G42" s="13"/>
      <c r="H42" s="16" t="s">
        <v>12</v>
      </c>
      <c r="I42" s="238">
        <f>I40+I41</f>
        <v>8281</v>
      </c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11"/>
      <c r="C43" s="10" t="s">
        <v>9</v>
      </c>
      <c r="D43" s="245">
        <f>D40+D41+D42</f>
        <v>44591</v>
      </c>
      <c r="E43" s="10"/>
      <c r="F43" s="14"/>
      <c r="G43" s="13"/>
      <c r="H43" s="113"/>
      <c r="I43" s="245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11"/>
      <c r="C44" s="10"/>
      <c r="D44" s="238"/>
      <c r="E44" s="32"/>
      <c r="F44" s="10"/>
      <c r="G44" s="13"/>
      <c r="H44" s="16" t="s">
        <v>13</v>
      </c>
      <c r="I44" s="238">
        <f>F16</f>
        <v>35229</v>
      </c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1"/>
      <c r="C45" s="10" t="s">
        <v>11</v>
      </c>
      <c r="D45" s="248">
        <f>F17</f>
        <v>77610</v>
      </c>
      <c r="E45" s="16"/>
      <c r="F45" s="15"/>
      <c r="G45" s="13"/>
      <c r="H45" s="161" t="s">
        <v>83</v>
      </c>
      <c r="I45" s="258">
        <f>I46-I44-I42</f>
        <v>78691</v>
      </c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.75" thickBot="1" x14ac:dyDescent="0.25">
      <c r="A46" s="2"/>
      <c r="B46" s="11"/>
      <c r="C46" s="10" t="s">
        <v>53</v>
      </c>
      <c r="D46" s="250">
        <f>D43+D45</f>
        <v>122201</v>
      </c>
      <c r="E46" s="10"/>
      <c r="F46" s="10"/>
      <c r="G46" s="13"/>
      <c r="H46" s="113" t="s">
        <v>84</v>
      </c>
      <c r="I46" s="244">
        <f>D46</f>
        <v>122201</v>
      </c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7.25" thickTop="1" thickBot="1" x14ac:dyDescent="0.3">
      <c r="A47" s="2"/>
      <c r="B47" s="28"/>
      <c r="C47" s="30"/>
      <c r="D47" s="30"/>
      <c r="E47" s="30"/>
      <c r="F47" s="30"/>
      <c r="G47" s="30"/>
      <c r="H47" s="30"/>
      <c r="I47" s="165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.75" thickBot="1" x14ac:dyDescent="0.25">
      <c r="A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64"/>
      <c r="C49" s="4"/>
      <c r="D49" s="4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.75" thickBot="1" x14ac:dyDescent="0.25">
      <c r="A50" s="2"/>
      <c r="B50" s="65"/>
      <c r="C50" s="273" t="s">
        <v>173</v>
      </c>
      <c r="D50" s="273"/>
      <c r="E50" s="12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65"/>
      <c r="C51" s="10" t="s">
        <v>1</v>
      </c>
      <c r="D51" s="234">
        <f>D8</f>
        <v>16549</v>
      </c>
      <c r="E51" s="13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65"/>
      <c r="C52" s="10" t="s">
        <v>2</v>
      </c>
      <c r="D52" s="251">
        <f>D10</f>
        <v>5690</v>
      </c>
      <c r="E52" s="13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65"/>
      <c r="C53" s="10" t="s">
        <v>58</v>
      </c>
      <c r="D53" s="251">
        <f>D11</f>
        <v>1353</v>
      </c>
      <c r="E53" s="13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65"/>
      <c r="C54" s="10" t="s">
        <v>81</v>
      </c>
      <c r="D54" s="252">
        <f>D9</f>
        <v>2376</v>
      </c>
      <c r="E54" s="7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65"/>
      <c r="C55" s="10" t="s">
        <v>3</v>
      </c>
      <c r="D55" s="234">
        <f>D51-D52-D53-D54</f>
        <v>7130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65"/>
      <c r="C56" s="10" t="s">
        <v>73</v>
      </c>
      <c r="D56" s="253">
        <f>D12</f>
        <v>1110</v>
      </c>
      <c r="E56" s="13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65"/>
      <c r="C57" s="10" t="s">
        <v>4</v>
      </c>
      <c r="D57" s="234">
        <f>D55-D56</f>
        <v>6020</v>
      </c>
      <c r="E57" s="13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65"/>
      <c r="C58" s="26" t="s">
        <v>5</v>
      </c>
      <c r="D58" s="254">
        <f>D57*D22</f>
        <v>1264.2</v>
      </c>
      <c r="E58" s="13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.75" thickBot="1" x14ac:dyDescent="0.25">
      <c r="A59" s="2"/>
      <c r="B59" s="65"/>
      <c r="C59" s="10" t="s">
        <v>40</v>
      </c>
      <c r="D59" s="255">
        <f>D57-D58</f>
        <v>4755.8</v>
      </c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.75" thickTop="1" x14ac:dyDescent="0.2">
      <c r="A60" s="2"/>
      <c r="B60" s="65"/>
      <c r="C60" s="10" t="s">
        <v>41</v>
      </c>
      <c r="D60" s="256">
        <f>D20</f>
        <v>1979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65"/>
      <c r="C61" s="10" t="s">
        <v>42</v>
      </c>
      <c r="D61" s="257">
        <f>D59-D60</f>
        <v>2776.8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.75" thickBot="1" x14ac:dyDescent="0.25">
      <c r="A62" s="2"/>
      <c r="B62" s="66"/>
      <c r="C62" s="37"/>
      <c r="D62" s="38"/>
      <c r="E62" s="6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.75" thickBot="1" x14ac:dyDescent="0.25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64"/>
      <c r="C64" s="4"/>
      <c r="D64" s="4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.75" thickBot="1" x14ac:dyDescent="0.25">
      <c r="A65" s="2"/>
      <c r="B65" s="65"/>
      <c r="C65" s="273" t="s">
        <v>196</v>
      </c>
      <c r="D65" s="273"/>
      <c r="E65" s="12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65"/>
      <c r="C66" s="10" t="s">
        <v>1</v>
      </c>
      <c r="D66" s="234">
        <f>F8</f>
        <v>18498</v>
      </c>
      <c r="E66" s="13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65"/>
      <c r="C67" s="10" t="s">
        <v>2</v>
      </c>
      <c r="D67" s="251">
        <f>F10</f>
        <v>6731</v>
      </c>
      <c r="E67" s="13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65"/>
      <c r="C68" s="10" t="s">
        <v>58</v>
      </c>
      <c r="D68" s="251">
        <f>F11</f>
        <v>1178</v>
      </c>
      <c r="E68" s="13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65"/>
      <c r="C69" s="10" t="s">
        <v>81</v>
      </c>
      <c r="D69" s="252">
        <f>F9</f>
        <v>2484</v>
      </c>
      <c r="E69" s="7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65"/>
      <c r="C70" s="10" t="s">
        <v>3</v>
      </c>
      <c r="D70" s="234">
        <f>D66-D67-D68-D69</f>
        <v>8105</v>
      </c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65"/>
      <c r="C71" s="10" t="s">
        <v>73</v>
      </c>
      <c r="D71" s="253">
        <f>F12</f>
        <v>1325</v>
      </c>
      <c r="E71" s="13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65"/>
      <c r="C72" s="10" t="s">
        <v>4</v>
      </c>
      <c r="D72" s="234">
        <f>D70-D71</f>
        <v>6780</v>
      </c>
      <c r="E72" s="13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65"/>
      <c r="C73" s="26" t="s">
        <v>5</v>
      </c>
      <c r="D73" s="254">
        <f>D72*F22</f>
        <v>1423.8</v>
      </c>
      <c r="E73" s="13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thickBot="1" x14ac:dyDescent="0.25">
      <c r="A74" s="2"/>
      <c r="B74" s="65"/>
      <c r="C74" s="10" t="s">
        <v>40</v>
      </c>
      <c r="D74" s="255">
        <f>D72-D73</f>
        <v>5356.2</v>
      </c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thickTop="1" x14ac:dyDescent="0.2">
      <c r="A75" s="2"/>
      <c r="B75" s="65"/>
      <c r="C75" s="10" t="s">
        <v>41</v>
      </c>
      <c r="D75" s="256">
        <f>F20</f>
        <v>2314</v>
      </c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65"/>
      <c r="C76" s="10" t="s">
        <v>42</v>
      </c>
      <c r="D76" s="257">
        <f>D74-D75</f>
        <v>3042.2</v>
      </c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thickBot="1" x14ac:dyDescent="0.25">
      <c r="A77" s="2"/>
      <c r="B77" s="66"/>
      <c r="C77" s="37"/>
      <c r="D77" s="38"/>
      <c r="E77" s="6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</sheetData>
  <mergeCells count="4">
    <mergeCell ref="C39:I39"/>
    <mergeCell ref="C28:I28"/>
    <mergeCell ref="C50:D50"/>
    <mergeCell ref="C65:D65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48" max="16383" man="1"/>
  </rowBreaks>
  <ignoredErrors>
    <ignoredError sqref="D58 D60 D73 D7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1"/>
  <dimension ref="A1:AP95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7109375" customWidth="1"/>
    <col min="5" max="5" width="3.140625" customWidth="1"/>
    <col min="6" max="6" width="11.42578125" customWidth="1"/>
    <col min="7" max="7" width="3.140625" customWidth="1"/>
    <col min="8" max="13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155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84"/>
      <c r="D5" s="39"/>
      <c r="E5" s="2"/>
      <c r="F5" s="2"/>
      <c r="G5" s="2"/>
    </row>
    <row r="6" spans="2:7" ht="15" x14ac:dyDescent="0.2">
      <c r="B6" s="47"/>
      <c r="C6" s="158"/>
      <c r="D6" s="157"/>
      <c r="E6" s="157"/>
      <c r="F6" s="157"/>
      <c r="G6" s="50"/>
    </row>
    <row r="7" spans="2:7" ht="15" x14ac:dyDescent="0.2">
      <c r="B7" s="51"/>
      <c r="C7" s="48"/>
      <c r="D7" s="216">
        <v>2017</v>
      </c>
      <c r="E7" s="215"/>
      <c r="F7" s="216">
        <v>2018</v>
      </c>
      <c r="G7" s="90"/>
    </row>
    <row r="8" spans="2:7" ht="15" x14ac:dyDescent="0.2">
      <c r="B8" s="51"/>
      <c r="C8" s="49" t="s">
        <v>1</v>
      </c>
      <c r="D8" s="217">
        <f>'#21'!D8</f>
        <v>16549</v>
      </c>
      <c r="E8" s="218"/>
      <c r="F8" s="217">
        <f>'#21'!F8</f>
        <v>18498</v>
      </c>
      <c r="G8" s="90"/>
    </row>
    <row r="9" spans="2:7" ht="15" x14ac:dyDescent="0.2">
      <c r="B9" s="51"/>
      <c r="C9" s="49" t="s">
        <v>81</v>
      </c>
      <c r="D9" s="219">
        <f>'#21'!D9</f>
        <v>2376</v>
      </c>
      <c r="E9" s="218"/>
      <c r="F9" s="219">
        <f>'#21'!F9</f>
        <v>2484</v>
      </c>
      <c r="G9" s="90"/>
    </row>
    <row r="10" spans="2:7" ht="15" x14ac:dyDescent="0.2">
      <c r="B10" s="51"/>
      <c r="C10" s="49" t="s">
        <v>75</v>
      </c>
      <c r="D10" s="219">
        <f>'#21'!D10</f>
        <v>5690</v>
      </c>
      <c r="E10" s="218"/>
      <c r="F10" s="219">
        <f>'#21'!F10</f>
        <v>6731</v>
      </c>
      <c r="G10" s="90"/>
    </row>
    <row r="11" spans="2:7" ht="15" x14ac:dyDescent="0.2">
      <c r="B11" s="51"/>
      <c r="C11" s="49" t="s">
        <v>58</v>
      </c>
      <c r="D11" s="219">
        <f>'#21'!D11</f>
        <v>1353</v>
      </c>
      <c r="E11" s="218"/>
      <c r="F11" s="219">
        <f>'#21'!F11</f>
        <v>1178</v>
      </c>
      <c r="G11" s="90"/>
    </row>
    <row r="12" spans="2:7" ht="15" x14ac:dyDescent="0.2">
      <c r="B12" s="51"/>
      <c r="C12" s="49" t="s">
        <v>73</v>
      </c>
      <c r="D12" s="219">
        <f>'#21'!D12</f>
        <v>1110</v>
      </c>
      <c r="E12" s="218"/>
      <c r="F12" s="219">
        <f>'#21'!F12</f>
        <v>1325</v>
      </c>
      <c r="G12" s="90"/>
    </row>
    <row r="13" spans="2:7" ht="15" x14ac:dyDescent="0.2">
      <c r="B13" s="51"/>
      <c r="C13" s="49" t="s">
        <v>44</v>
      </c>
      <c r="D13" s="219">
        <f>'#21'!D13</f>
        <v>8676</v>
      </c>
      <c r="E13" s="218"/>
      <c r="F13" s="219">
        <f>'#21'!F13</f>
        <v>9247</v>
      </c>
      <c r="G13" s="90"/>
    </row>
    <row r="14" spans="2:7" ht="15" x14ac:dyDescent="0.2">
      <c r="B14" s="51"/>
      <c r="C14" s="49" t="s">
        <v>45</v>
      </c>
      <c r="D14" s="219">
        <f>'#21'!D14</f>
        <v>11488</v>
      </c>
      <c r="E14" s="218"/>
      <c r="F14" s="219">
        <f>'#21'!F14</f>
        <v>13482</v>
      </c>
      <c r="G14" s="90"/>
    </row>
    <row r="15" spans="2:7" ht="15" x14ac:dyDescent="0.2">
      <c r="B15" s="51"/>
      <c r="C15" s="49" t="s">
        <v>82</v>
      </c>
      <c r="D15" s="219">
        <f>'#21'!D15</f>
        <v>1674</v>
      </c>
      <c r="E15" s="218"/>
      <c r="F15" s="219">
        <f>'#21'!F15</f>
        <v>1641</v>
      </c>
      <c r="G15" s="90"/>
    </row>
    <row r="16" spans="2:7" ht="15" x14ac:dyDescent="0.2">
      <c r="B16" s="51"/>
      <c r="C16" s="49" t="s">
        <v>13</v>
      </c>
      <c r="D16" s="219">
        <f>'#21'!D16</f>
        <v>29060</v>
      </c>
      <c r="E16" s="218"/>
      <c r="F16" s="219">
        <f>'#21'!F16</f>
        <v>35229</v>
      </c>
      <c r="G16" s="90"/>
    </row>
    <row r="17" spans="1:42" ht="15" x14ac:dyDescent="0.2">
      <c r="B17" s="51"/>
      <c r="C17" s="49" t="s">
        <v>11</v>
      </c>
      <c r="D17" s="219">
        <f>'#21'!D17</f>
        <v>72770</v>
      </c>
      <c r="E17" s="218"/>
      <c r="F17" s="219">
        <f>'#21'!F17</f>
        <v>77610</v>
      </c>
      <c r="G17" s="90"/>
    </row>
    <row r="18" spans="1:42" ht="15" x14ac:dyDescent="0.2">
      <c r="B18" s="51"/>
      <c r="C18" s="49" t="s">
        <v>49</v>
      </c>
      <c r="D18" s="219">
        <f>'#21'!D18</f>
        <v>6269</v>
      </c>
      <c r="E18" s="218"/>
      <c r="F18" s="219">
        <f>'#21'!F18</f>
        <v>6640</v>
      </c>
      <c r="G18" s="90"/>
    </row>
    <row r="19" spans="1:42" ht="15" x14ac:dyDescent="0.2">
      <c r="B19" s="51"/>
      <c r="C19" s="49" t="s">
        <v>46</v>
      </c>
      <c r="D19" s="219">
        <f>'#21'!D19</f>
        <v>20424</v>
      </c>
      <c r="E19" s="218"/>
      <c r="F19" s="219">
        <f>'#21'!F19</f>
        <v>21862</v>
      </c>
      <c r="G19" s="90"/>
    </row>
    <row r="20" spans="1:42" ht="15" x14ac:dyDescent="0.2">
      <c r="B20" s="51"/>
      <c r="C20" s="49" t="s">
        <v>41</v>
      </c>
      <c r="D20" s="219">
        <f>'#21'!D20</f>
        <v>1979</v>
      </c>
      <c r="E20" s="218"/>
      <c r="F20" s="219">
        <f>'#21'!F20</f>
        <v>2314</v>
      </c>
      <c r="G20" s="90"/>
    </row>
    <row r="21" spans="1:42" ht="15" x14ac:dyDescent="0.2">
      <c r="B21" s="51"/>
      <c r="C21" s="49"/>
      <c r="D21" s="219"/>
      <c r="E21" s="218"/>
      <c r="F21" s="219"/>
      <c r="G21" s="90"/>
    </row>
    <row r="22" spans="1:42" ht="15" x14ac:dyDescent="0.2">
      <c r="B22" s="51"/>
      <c r="C22" s="49" t="s">
        <v>61</v>
      </c>
      <c r="D22" s="221">
        <f>'#21'!D22</f>
        <v>0.21</v>
      </c>
      <c r="E22" s="218"/>
      <c r="F22" s="221">
        <f>'#21'!F22</f>
        <v>0.21</v>
      </c>
      <c r="G22" s="90"/>
    </row>
    <row r="23" spans="1:42" ht="15" x14ac:dyDescent="0.2">
      <c r="B23" s="51"/>
      <c r="C23" s="49"/>
      <c r="D23" s="220"/>
      <c r="E23" s="218"/>
      <c r="F23" s="220"/>
      <c r="G23" s="90"/>
    </row>
    <row r="24" spans="1:42" ht="15" x14ac:dyDescent="0.2">
      <c r="B24" s="51"/>
      <c r="C24" s="48" t="s">
        <v>85</v>
      </c>
      <c r="D24" s="220"/>
      <c r="E24" s="218"/>
      <c r="F24" s="220"/>
      <c r="G24" s="90"/>
    </row>
    <row r="25" spans="1:42" ht="15" x14ac:dyDescent="0.2">
      <c r="B25" s="51"/>
      <c r="C25" s="49" t="s">
        <v>83</v>
      </c>
      <c r="D25" s="200">
        <f>'#21'!I34</f>
        <v>76355</v>
      </c>
      <c r="E25" s="218"/>
      <c r="F25" s="200">
        <f>'#21'!I45</f>
        <v>78691</v>
      </c>
      <c r="G25" s="90"/>
    </row>
    <row r="26" spans="1:42" ht="15.75" thickBot="1" x14ac:dyDescent="0.25">
      <c r="B26" s="57"/>
      <c r="C26" s="58"/>
      <c r="D26" s="58"/>
      <c r="E26" s="58"/>
      <c r="F26" s="58"/>
      <c r="G26" s="59"/>
    </row>
    <row r="27" spans="1:42" ht="15" x14ac:dyDescent="0.2">
      <c r="C27" s="2"/>
      <c r="D27" s="2"/>
      <c r="E27" s="2"/>
      <c r="F27" s="2"/>
      <c r="G27" s="2"/>
    </row>
    <row r="28" spans="1:42" ht="15" x14ac:dyDescent="0.2">
      <c r="C28" s="3" t="s">
        <v>10</v>
      </c>
      <c r="D28" s="2"/>
      <c r="E28" s="2"/>
      <c r="F28" s="2"/>
      <c r="G28" s="2"/>
    </row>
    <row r="29" spans="1:42" ht="15.75" thickBot="1" x14ac:dyDescent="0.25">
      <c r="B29" s="40"/>
      <c r="C29" s="40"/>
      <c r="D29" s="40"/>
      <c r="E29" s="40"/>
      <c r="F29" s="93"/>
      <c r="G29" s="97"/>
      <c r="H29" s="98"/>
      <c r="I29" s="95"/>
      <c r="J29" s="93"/>
      <c r="K29" s="93"/>
    </row>
    <row r="30" spans="1:42" ht="15" x14ac:dyDescent="0.2">
      <c r="B30" s="64"/>
      <c r="C30" s="4"/>
      <c r="D30" s="4"/>
      <c r="E30" s="5"/>
      <c r="K30" s="93"/>
    </row>
    <row r="31" spans="1:42" ht="16.5" thickBot="1" x14ac:dyDescent="0.3">
      <c r="A31" s="2"/>
      <c r="B31" s="65"/>
      <c r="C31" s="273" t="s">
        <v>196</v>
      </c>
      <c r="D31" s="273"/>
      <c r="E31" s="129"/>
      <c r="K31" s="98"/>
      <c r="L31" s="96"/>
      <c r="M31" s="9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2"/>
      <c r="B32" s="65"/>
      <c r="C32" s="10" t="s">
        <v>1</v>
      </c>
      <c r="D32" s="234">
        <f>F8</f>
        <v>18498</v>
      </c>
      <c r="E32" s="130"/>
      <c r="K32" s="98"/>
      <c r="L32" s="98"/>
      <c r="M32" s="9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65"/>
      <c r="C33" s="10" t="s">
        <v>2</v>
      </c>
      <c r="D33" s="251">
        <f>F10</f>
        <v>6731</v>
      </c>
      <c r="E33" s="131"/>
      <c r="K33" s="98"/>
      <c r="L33" s="96"/>
      <c r="M33" s="9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.75" customHeight="1" x14ac:dyDescent="0.2">
      <c r="A34" s="69"/>
      <c r="B34" s="65"/>
      <c r="C34" s="10" t="s">
        <v>58</v>
      </c>
      <c r="D34" s="251">
        <f>F11</f>
        <v>1178</v>
      </c>
      <c r="E34" s="131"/>
      <c r="K34" s="98"/>
      <c r="L34" s="98"/>
      <c r="M34" s="9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x14ac:dyDescent="0.25">
      <c r="A35" s="2"/>
      <c r="B35" s="65"/>
      <c r="C35" s="10" t="s">
        <v>81</v>
      </c>
      <c r="D35" s="252">
        <f>F9</f>
        <v>2484</v>
      </c>
      <c r="E35" s="76"/>
      <c r="K35" s="98"/>
      <c r="L35" s="96"/>
      <c r="M35" s="9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65"/>
      <c r="C36" s="10" t="s">
        <v>3</v>
      </c>
      <c r="D36" s="234">
        <f>D32-D33-D34-D35</f>
        <v>8105</v>
      </c>
      <c r="E36" s="8"/>
      <c r="K36" s="98"/>
      <c r="L36" s="98"/>
      <c r="M36" s="9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65"/>
      <c r="C37" s="10" t="s">
        <v>73</v>
      </c>
      <c r="D37" s="253">
        <f>F12</f>
        <v>1325</v>
      </c>
      <c r="E37" s="132"/>
      <c r="K37" s="98"/>
      <c r="L37" s="116"/>
      <c r="M37" s="9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65"/>
      <c r="C38" s="10" t="s">
        <v>4</v>
      </c>
      <c r="D38" s="234">
        <f>D36-D37</f>
        <v>6780</v>
      </c>
      <c r="E38" s="133"/>
      <c r="K38" s="98"/>
      <c r="L38" s="117"/>
      <c r="M38" s="9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x14ac:dyDescent="0.25">
      <c r="A39" s="2"/>
      <c r="B39" s="65"/>
      <c r="C39" s="26" t="s">
        <v>5</v>
      </c>
      <c r="D39" s="254">
        <f>D38*F22</f>
        <v>1423.8</v>
      </c>
      <c r="E39" s="134"/>
      <c r="F39" s="98"/>
      <c r="G39" s="98"/>
      <c r="H39" s="98"/>
      <c r="I39" s="102"/>
      <c r="J39" s="98"/>
      <c r="K39" s="98"/>
      <c r="L39" s="118"/>
      <c r="M39" s="9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6.5" thickBot="1" x14ac:dyDescent="0.3">
      <c r="A40" s="2"/>
      <c r="B40" s="65"/>
      <c r="C40" s="10" t="s">
        <v>40</v>
      </c>
      <c r="D40" s="255">
        <f>D38-D39</f>
        <v>5356.2</v>
      </c>
      <c r="E40" s="8"/>
      <c r="F40" s="98"/>
      <c r="G40" s="98"/>
      <c r="H40" s="98"/>
      <c r="I40" s="101"/>
      <c r="J40" s="98"/>
      <c r="K40" s="98"/>
      <c r="L40" s="96"/>
      <c r="M40" s="9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.75" thickTop="1" x14ac:dyDescent="0.2">
      <c r="A41" s="2"/>
      <c r="B41" s="65"/>
      <c r="C41" s="10" t="s">
        <v>41</v>
      </c>
      <c r="D41" s="256">
        <f>F20</f>
        <v>2314</v>
      </c>
      <c r="E41" s="8"/>
      <c r="K41" s="98"/>
      <c r="L41" s="98"/>
      <c r="M41" s="9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65"/>
      <c r="C42" s="10" t="s">
        <v>42</v>
      </c>
      <c r="D42" s="162">
        <f>D40-D41</f>
        <v>3042.2</v>
      </c>
      <c r="E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thickBot="1" x14ac:dyDescent="0.25">
      <c r="A43" s="2"/>
      <c r="B43" s="66"/>
      <c r="C43" s="37"/>
      <c r="D43" s="38"/>
      <c r="E43" s="6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thickBot="1" x14ac:dyDescent="0.25">
      <c r="A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19"/>
      <c r="C45" s="4"/>
      <c r="D45" s="4"/>
      <c r="E45" s="16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2" ht="15" x14ac:dyDescent="0.2">
      <c r="A46" s="2"/>
      <c r="B46" s="11"/>
      <c r="C46" s="183" t="s">
        <v>102</v>
      </c>
      <c r="D46" s="144">
        <f>D36+D35-D39</f>
        <v>9165.2000000000007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2" ht="15" x14ac:dyDescent="0.2">
      <c r="A47" s="2"/>
      <c r="B47" s="11"/>
      <c r="C47" s="10" t="s">
        <v>141</v>
      </c>
      <c r="D47" s="162">
        <f>((F13+F14+F19)-(F18+F15))-((D13+D14+D19)-(D18+D15))</f>
        <v>3665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 ht="15" x14ac:dyDescent="0.2">
      <c r="A48" s="2"/>
      <c r="B48" s="11"/>
      <c r="C48" s="10" t="s">
        <v>69</v>
      </c>
      <c r="D48" s="184">
        <f>F17-D17+D35</f>
        <v>7324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2" ht="15" x14ac:dyDescent="0.2">
      <c r="A49" s="2"/>
      <c r="B49" s="11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2" ht="15.75" x14ac:dyDescent="0.25">
      <c r="A50" s="2"/>
      <c r="B50" s="11"/>
      <c r="C50" s="10" t="s">
        <v>142</v>
      </c>
      <c r="D50" s="185">
        <f>D46-D47-D48</f>
        <v>-1823.7999999999993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2" ht="15" x14ac:dyDescent="0.2">
      <c r="A51" s="2"/>
      <c r="B51" s="11"/>
      <c r="C51" s="10"/>
      <c r="D51" s="34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2" ht="15" x14ac:dyDescent="0.2">
      <c r="A52" s="2"/>
      <c r="B52" s="11"/>
      <c r="C52" s="10" t="s">
        <v>43</v>
      </c>
      <c r="D52" s="144">
        <f>F16-D16</f>
        <v>6169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2" ht="15" x14ac:dyDescent="0.2">
      <c r="A53" s="2"/>
      <c r="B53" s="11"/>
      <c r="C53" s="10"/>
      <c r="D53" s="34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2" ht="15.75" x14ac:dyDescent="0.25">
      <c r="A54" s="2"/>
      <c r="B54" s="11"/>
      <c r="C54" s="10" t="s">
        <v>92</v>
      </c>
      <c r="D54" s="74">
        <f>D37-D52</f>
        <v>-4844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2" ht="15" x14ac:dyDescent="0.2">
      <c r="A55" s="2"/>
      <c r="B55" s="11"/>
      <c r="C55" s="10"/>
      <c r="D55" s="34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2" ht="15" x14ac:dyDescent="0.2">
      <c r="A56" s="2"/>
      <c r="B56" s="11"/>
      <c r="C56" s="10" t="s">
        <v>70</v>
      </c>
      <c r="D56" s="144">
        <f>F25-D25-D42</f>
        <v>-706.19999999999982</v>
      </c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2" ht="15" x14ac:dyDescent="0.2">
      <c r="A57" s="2"/>
      <c r="B57" s="11"/>
      <c r="C57" s="10"/>
      <c r="D57" s="34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2" ht="15.75" x14ac:dyDescent="0.25">
      <c r="A58" s="2"/>
      <c r="B58" s="11"/>
      <c r="C58" s="10" t="s">
        <v>143</v>
      </c>
      <c r="D58" s="74">
        <f>F20-D56</f>
        <v>3020.2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2" ht="15.75" thickBot="1" x14ac:dyDescent="0.25">
      <c r="A59" s="2"/>
      <c r="B59" s="28"/>
      <c r="C59" s="30"/>
      <c r="D59" s="30"/>
      <c r="E59" s="2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2" ht="15" x14ac:dyDescent="0.2">
      <c r="A60" s="2"/>
      <c r="B60" s="171"/>
      <c r="C60" s="98"/>
      <c r="D60" s="180"/>
      <c r="E60" s="9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171"/>
      <c r="C61" s="98"/>
      <c r="D61" s="181"/>
      <c r="E61" s="9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171"/>
      <c r="C62" s="98"/>
      <c r="D62" s="182"/>
      <c r="E62" s="9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171"/>
      <c r="C63" s="177"/>
      <c r="D63" s="97"/>
      <c r="E63" s="9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93"/>
      <c r="C64" s="93"/>
      <c r="D64" s="93"/>
      <c r="E64" s="9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171"/>
      <c r="C65" s="98"/>
      <c r="D65" s="98"/>
      <c r="E65" s="9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171"/>
      <c r="C66" s="167"/>
      <c r="D66" s="167"/>
      <c r="E66" s="16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171"/>
      <c r="C67" s="98"/>
      <c r="D67" s="172"/>
      <c r="E67" s="16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171"/>
      <c r="C68" s="98"/>
      <c r="D68" s="173"/>
      <c r="E68" s="16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171"/>
      <c r="C69" s="98"/>
      <c r="D69" s="173"/>
      <c r="E69" s="16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171"/>
      <c r="C70" s="98"/>
      <c r="D70" s="174"/>
      <c r="E70" s="9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171"/>
      <c r="C71" s="98"/>
      <c r="D71" s="175"/>
      <c r="E71" s="9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171"/>
      <c r="C72" s="98"/>
      <c r="D72" s="176"/>
      <c r="E72" s="1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171"/>
      <c r="C73" s="98"/>
      <c r="D73" s="175"/>
      <c r="E73" s="16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171"/>
      <c r="C74" s="177"/>
      <c r="D74" s="178"/>
      <c r="E74" s="17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171"/>
      <c r="C75" s="98"/>
      <c r="D75" s="180"/>
      <c r="E75" s="9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171"/>
      <c r="C76" s="98"/>
      <c r="D76" s="181"/>
      <c r="E76" s="9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171"/>
      <c r="C77" s="98"/>
      <c r="D77" s="182"/>
      <c r="E77" s="9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171"/>
      <c r="C78" s="177"/>
      <c r="D78" s="97"/>
      <c r="E78" s="9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</sheetData>
  <mergeCells count="1">
    <mergeCell ref="C31:D31"/>
  </mergeCells>
  <phoneticPr fontId="0" type="noConversion"/>
  <pageMargins left="0.75" right="0.75" top="1" bottom="1" header="0.5" footer="0.5"/>
  <pageSetup scale="83" orientation="portrait" horizontalDpi="300" r:id="rId1"/>
  <headerFooter alignWithMargins="0"/>
  <ignoredErrors>
    <ignoredError sqref="D39 D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94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4.28515625" customWidth="1"/>
    <col min="3" max="3" width="30.85546875" customWidth="1"/>
    <col min="4" max="4" width="13.42578125" customWidth="1"/>
    <col min="5" max="5" width="3.140625" customWidth="1"/>
    <col min="6" max="8" width="9.140625" customWidth="1"/>
  </cols>
  <sheetData>
    <row r="1" spans="2:5" ht="18" x14ac:dyDescent="0.25">
      <c r="C1" s="1" t="s">
        <v>6</v>
      </c>
    </row>
    <row r="2" spans="2:5" ht="15" x14ac:dyDescent="0.2">
      <c r="C2" s="2" t="s">
        <v>20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196"/>
      <c r="C6" s="48"/>
      <c r="D6" s="49"/>
      <c r="E6" s="50"/>
    </row>
    <row r="7" spans="2:5" ht="15" x14ac:dyDescent="0.2">
      <c r="B7" s="198"/>
      <c r="C7" s="49" t="s">
        <v>1</v>
      </c>
      <c r="D7" s="269">
        <v>796000</v>
      </c>
      <c r="E7" s="55"/>
    </row>
    <row r="8" spans="2:5" ht="15" x14ac:dyDescent="0.2">
      <c r="B8" s="197"/>
      <c r="C8" s="49" t="s">
        <v>2</v>
      </c>
      <c r="D8" s="269">
        <v>327000</v>
      </c>
      <c r="E8" s="53"/>
    </row>
    <row r="9" spans="2:5" ht="15" x14ac:dyDescent="0.2">
      <c r="B9" s="197"/>
      <c r="C9" s="49" t="s">
        <v>30</v>
      </c>
      <c r="D9" s="269">
        <v>42000</v>
      </c>
      <c r="E9" s="53"/>
    </row>
    <row r="10" spans="2:5" ht="15" x14ac:dyDescent="0.2">
      <c r="B10" s="197"/>
      <c r="C10" s="49" t="s">
        <v>33</v>
      </c>
      <c r="D10" s="269">
        <v>34000</v>
      </c>
      <c r="E10" s="55"/>
    </row>
    <row r="11" spans="2:5" ht="15" x14ac:dyDescent="0.2">
      <c r="B11" s="197"/>
      <c r="C11" s="49"/>
      <c r="D11" s="61"/>
      <c r="E11" s="53"/>
    </row>
    <row r="12" spans="2:5" ht="15" x14ac:dyDescent="0.2">
      <c r="B12" s="197"/>
      <c r="C12" s="49" t="s">
        <v>61</v>
      </c>
      <c r="D12" s="62">
        <v>0.21</v>
      </c>
      <c r="E12" s="53"/>
    </row>
    <row r="13" spans="2:5" ht="15" x14ac:dyDescent="0.2">
      <c r="B13" s="197"/>
      <c r="C13" s="49"/>
      <c r="D13" s="62"/>
      <c r="E13" s="53"/>
    </row>
    <row r="14" spans="2:5" ht="15" x14ac:dyDescent="0.2">
      <c r="B14" s="199"/>
      <c r="C14" s="49" t="s">
        <v>19</v>
      </c>
      <c r="D14" s="228">
        <v>95000</v>
      </c>
      <c r="E14" s="53"/>
    </row>
    <row r="15" spans="2:5" ht="15" x14ac:dyDescent="0.2">
      <c r="B15" s="199"/>
      <c r="C15" s="49"/>
      <c r="D15" s="62"/>
      <c r="E15" s="53"/>
    </row>
    <row r="16" spans="2:5" ht="15" x14ac:dyDescent="0.2">
      <c r="B16" s="199"/>
      <c r="C16" s="49" t="s">
        <v>146</v>
      </c>
      <c r="D16" s="222">
        <v>80000</v>
      </c>
      <c r="E16" s="53"/>
    </row>
    <row r="17" spans="2:9" ht="15.75" thickBot="1" x14ac:dyDescent="0.25">
      <c r="B17" s="57"/>
      <c r="C17" s="58"/>
      <c r="D17" s="58"/>
      <c r="E17" s="59"/>
    </row>
    <row r="18" spans="2:9" ht="15" x14ac:dyDescent="0.2">
      <c r="C18" s="2"/>
      <c r="D18" s="2"/>
      <c r="E18" s="2"/>
    </row>
    <row r="19" spans="2:9" ht="15" x14ac:dyDescent="0.2">
      <c r="C19" s="3" t="s">
        <v>10</v>
      </c>
      <c r="D19" s="2"/>
      <c r="E19" s="2"/>
    </row>
    <row r="20" spans="2:9" ht="15.75" thickBot="1" x14ac:dyDescent="0.25">
      <c r="C20" s="27"/>
      <c r="D20" s="2"/>
      <c r="E20" s="33"/>
    </row>
    <row r="21" spans="2:9" ht="15" x14ac:dyDescent="0.2">
      <c r="B21" s="64"/>
      <c r="C21" s="10"/>
      <c r="D21" s="4"/>
      <c r="E21" s="5"/>
      <c r="F21" s="93"/>
      <c r="G21" s="93"/>
      <c r="H21" s="93"/>
    </row>
    <row r="22" spans="2:9" ht="15.75" thickBot="1" x14ac:dyDescent="0.25">
      <c r="B22" s="65"/>
      <c r="C22" s="6" t="s">
        <v>0</v>
      </c>
      <c r="D22" s="6"/>
      <c r="E22" s="129"/>
      <c r="F22" s="98"/>
      <c r="G22" s="94"/>
      <c r="H22" s="93"/>
    </row>
    <row r="23" spans="2:9" ht="15" x14ac:dyDescent="0.2">
      <c r="B23" s="65"/>
      <c r="C23" s="10" t="s">
        <v>1</v>
      </c>
      <c r="D23" s="238">
        <f>D7</f>
        <v>796000</v>
      </c>
      <c r="E23" s="130"/>
      <c r="F23" s="98"/>
      <c r="G23" s="95"/>
      <c r="H23" s="93"/>
    </row>
    <row r="24" spans="2:9" ht="15.75" x14ac:dyDescent="0.25">
      <c r="B24" s="65"/>
      <c r="C24" s="10" t="s">
        <v>2</v>
      </c>
      <c r="D24" s="239">
        <f>D8</f>
        <v>327000</v>
      </c>
      <c r="E24" s="131"/>
      <c r="F24" s="98"/>
      <c r="G24" s="96"/>
      <c r="H24" s="93"/>
    </row>
    <row r="25" spans="2:9" ht="15" x14ac:dyDescent="0.2">
      <c r="B25" s="65"/>
      <c r="C25" s="10" t="s">
        <v>30</v>
      </c>
      <c r="D25" s="240">
        <f>D9</f>
        <v>42000</v>
      </c>
      <c r="E25" s="76"/>
      <c r="F25" s="93"/>
      <c r="G25" s="93"/>
      <c r="H25" s="93"/>
    </row>
    <row r="26" spans="2:9" ht="15" x14ac:dyDescent="0.2">
      <c r="B26" s="65"/>
      <c r="C26" s="10" t="s">
        <v>3</v>
      </c>
      <c r="D26" s="230">
        <f>D23-D24-D25</f>
        <v>427000</v>
      </c>
      <c r="E26" s="8"/>
      <c r="F26" s="100"/>
      <c r="G26" s="100"/>
      <c r="H26" s="100"/>
    </row>
    <row r="27" spans="2:9" ht="15" x14ac:dyDescent="0.2">
      <c r="B27" s="65"/>
      <c r="C27" s="10" t="s">
        <v>33</v>
      </c>
      <c r="D27" s="241">
        <f>D10</f>
        <v>34000</v>
      </c>
      <c r="E27" s="132"/>
      <c r="F27" s="98"/>
      <c r="G27" s="98"/>
      <c r="H27" s="98"/>
      <c r="I27" s="93"/>
    </row>
    <row r="28" spans="2:9" ht="15" x14ac:dyDescent="0.2">
      <c r="B28" s="65"/>
      <c r="C28" s="10" t="s">
        <v>4</v>
      </c>
      <c r="D28" s="35">
        <f>D26-D27</f>
        <v>393000</v>
      </c>
      <c r="E28" s="133"/>
      <c r="F28" s="98"/>
      <c r="G28" s="94"/>
      <c r="H28" s="98"/>
      <c r="I28" s="93"/>
    </row>
    <row r="29" spans="2:9" ht="15" x14ac:dyDescent="0.2">
      <c r="B29" s="65"/>
      <c r="C29" s="26" t="str">
        <f>"Taxes (" &amp; D12*100 &amp; "%)"</f>
        <v>Taxes (21%)</v>
      </c>
      <c r="D29" s="223">
        <f>MAX((D28*D12),0)</f>
        <v>82530</v>
      </c>
      <c r="E29" s="134"/>
      <c r="F29" s="98"/>
      <c r="G29" s="101"/>
      <c r="H29" s="98"/>
      <c r="I29" s="93"/>
    </row>
    <row r="30" spans="2:9" ht="16.5" thickBot="1" x14ac:dyDescent="0.3">
      <c r="B30" s="65"/>
      <c r="C30" s="10" t="s">
        <v>40</v>
      </c>
      <c r="D30" s="36">
        <f>D28-D29</f>
        <v>310470</v>
      </c>
      <c r="E30" s="8"/>
      <c r="F30" s="98"/>
      <c r="G30" s="102"/>
      <c r="H30" s="98"/>
      <c r="I30" s="93"/>
    </row>
    <row r="31" spans="2:9" ht="16.5" thickTop="1" thickBot="1" x14ac:dyDescent="0.25">
      <c r="B31" s="66"/>
      <c r="C31" s="37"/>
      <c r="D31" s="38"/>
      <c r="E31" s="68"/>
      <c r="F31" s="98"/>
      <c r="G31" s="98"/>
      <c r="H31" s="98"/>
      <c r="I31" s="93"/>
    </row>
    <row r="32" spans="2:9" ht="15" x14ac:dyDescent="0.2">
      <c r="B32" s="40"/>
      <c r="C32" s="40"/>
      <c r="D32" s="40"/>
      <c r="E32" s="40"/>
      <c r="F32" s="98"/>
      <c r="G32" s="95"/>
      <c r="H32" s="93"/>
      <c r="I32" s="93"/>
    </row>
    <row r="33" spans="1:40" ht="15.75" thickBot="1" x14ac:dyDescent="0.25">
      <c r="F33" s="98"/>
      <c r="G33" s="101"/>
      <c r="H33" s="93"/>
      <c r="I33" s="93"/>
    </row>
    <row r="34" spans="1:40" ht="15" x14ac:dyDescent="0.2">
      <c r="A34" s="2"/>
      <c r="B34" s="67"/>
      <c r="C34" s="71"/>
      <c r="D34" s="72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40" ht="15.75" x14ac:dyDescent="0.25">
      <c r="A35" s="2"/>
      <c r="B35" s="11"/>
      <c r="C35" s="10" t="s">
        <v>130</v>
      </c>
      <c r="D35" s="19">
        <f>D30-D14</f>
        <v>215470</v>
      </c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40" ht="15" x14ac:dyDescent="0.2">
      <c r="A36" s="2"/>
      <c r="B36" s="11"/>
      <c r="C36" s="10"/>
      <c r="D36" s="10"/>
      <c r="E36" s="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40" ht="15.75" x14ac:dyDescent="0.25">
      <c r="A37" s="2"/>
      <c r="B37" s="11"/>
      <c r="C37" s="10" t="s">
        <v>131</v>
      </c>
      <c r="D37" s="74">
        <f>D30/D16</f>
        <v>3.8808750000000001</v>
      </c>
      <c r="E37" s="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40" ht="15" x14ac:dyDescent="0.2">
      <c r="A38" s="69"/>
      <c r="B38" s="11"/>
      <c r="C38" s="10"/>
      <c r="D38" s="10"/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40" ht="15.75" x14ac:dyDescent="0.25">
      <c r="A39" s="2"/>
      <c r="B39" s="11"/>
      <c r="C39" s="10" t="s">
        <v>132</v>
      </c>
      <c r="D39" s="74">
        <f>D14/D16</f>
        <v>1.1875</v>
      </c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40" ht="15.75" thickBot="1" x14ac:dyDescent="0.25">
      <c r="A40" s="2"/>
      <c r="B40" s="28"/>
      <c r="C40" s="30"/>
      <c r="D40" s="30"/>
      <c r="E40" s="2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83"/>
  <sheetViews>
    <sheetView workbookViewId="0">
      <selection activeCell="C3" sqref="C3"/>
    </sheetView>
  </sheetViews>
  <sheetFormatPr defaultRowHeight="12.75" x14ac:dyDescent="0.2"/>
  <cols>
    <col min="1" max="1" width="9.140625" customWidth="1"/>
    <col min="2" max="2" width="3.140625" customWidth="1"/>
    <col min="3" max="3" width="24.7109375" customWidth="1"/>
    <col min="4" max="4" width="12.140625" customWidth="1"/>
    <col min="5" max="5" width="3.140625" customWidth="1"/>
    <col min="6" max="13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201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47"/>
      <c r="C6" s="48"/>
      <c r="D6" s="49"/>
      <c r="E6" s="50"/>
      <c r="F6" s="2"/>
      <c r="G6" s="2"/>
    </row>
    <row r="7" spans="2:7" ht="15" x14ac:dyDescent="0.2">
      <c r="B7" s="51"/>
      <c r="C7" s="49" t="s">
        <v>1</v>
      </c>
      <c r="D7" s="60">
        <v>46200</v>
      </c>
      <c r="E7" s="55"/>
      <c r="F7" s="2"/>
      <c r="G7" s="2"/>
    </row>
    <row r="8" spans="2:7" ht="15" x14ac:dyDescent="0.2">
      <c r="B8" s="51"/>
      <c r="C8" s="49" t="s">
        <v>2</v>
      </c>
      <c r="D8" s="269">
        <v>23100</v>
      </c>
      <c r="E8" s="53"/>
      <c r="F8" s="2"/>
      <c r="G8" s="2"/>
    </row>
    <row r="9" spans="2:7" ht="15" x14ac:dyDescent="0.2">
      <c r="B9" s="51"/>
      <c r="C9" s="49" t="s">
        <v>59</v>
      </c>
      <c r="D9" s="269">
        <v>2200</v>
      </c>
      <c r="E9" s="53"/>
      <c r="F9" s="2"/>
      <c r="G9" s="2"/>
    </row>
    <row r="10" spans="2:7" ht="15" x14ac:dyDescent="0.2">
      <c r="B10" s="51"/>
      <c r="C10" s="49" t="s">
        <v>60</v>
      </c>
      <c r="D10" s="269">
        <v>1700</v>
      </c>
      <c r="E10" s="55"/>
      <c r="F10" s="2"/>
      <c r="G10" s="2"/>
    </row>
    <row r="11" spans="2:7" ht="15" x14ac:dyDescent="0.2">
      <c r="B11" s="51"/>
      <c r="C11" s="49"/>
      <c r="D11" s="61"/>
      <c r="E11" s="53"/>
      <c r="F11" s="2"/>
      <c r="G11" s="2"/>
    </row>
    <row r="12" spans="2:7" ht="15" x14ac:dyDescent="0.2">
      <c r="B12" s="51"/>
      <c r="C12" s="49" t="s">
        <v>61</v>
      </c>
      <c r="D12" s="62">
        <v>0.22</v>
      </c>
      <c r="E12" s="53"/>
      <c r="F12" s="2"/>
      <c r="G12" s="2"/>
    </row>
    <row r="13" spans="2:7" ht="15.75" thickBot="1" x14ac:dyDescent="0.25">
      <c r="B13" s="57"/>
      <c r="C13" s="58"/>
      <c r="D13" s="58"/>
      <c r="E13" s="59"/>
      <c r="F13" s="2"/>
      <c r="G13" s="2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10</v>
      </c>
      <c r="D15" s="2"/>
      <c r="E15" s="2"/>
      <c r="F15" s="2"/>
      <c r="G15" s="2"/>
    </row>
    <row r="16" spans="2:7" ht="15.75" thickBot="1" x14ac:dyDescent="0.25">
      <c r="C16" s="27"/>
      <c r="D16" s="2"/>
      <c r="E16" s="33"/>
      <c r="F16" s="39"/>
      <c r="G16" s="2"/>
    </row>
    <row r="17" spans="1:42" ht="15" x14ac:dyDescent="0.2">
      <c r="B17" s="64"/>
      <c r="C17" s="10"/>
      <c r="D17" s="4"/>
      <c r="E17" s="10"/>
      <c r="F17" s="99"/>
      <c r="G17" s="97"/>
      <c r="H17" s="93"/>
      <c r="I17" s="93"/>
      <c r="J17" s="93"/>
    </row>
    <row r="18" spans="1:42" ht="15.75" thickBot="1" x14ac:dyDescent="0.25">
      <c r="B18" s="65"/>
      <c r="C18" s="6" t="s">
        <v>0</v>
      </c>
      <c r="D18" s="6"/>
      <c r="E18" s="24"/>
      <c r="F18" s="99"/>
      <c r="G18" s="97"/>
      <c r="H18" s="98"/>
      <c r="I18" s="94"/>
      <c r="J18" s="93"/>
    </row>
    <row r="19" spans="1:42" ht="15" x14ac:dyDescent="0.2">
      <c r="B19" s="65"/>
      <c r="C19" s="10" t="s">
        <v>1</v>
      </c>
      <c r="D19" s="238">
        <f>D7</f>
        <v>46200</v>
      </c>
      <c r="E19" s="9"/>
      <c r="F19" s="99"/>
      <c r="G19" s="97"/>
      <c r="H19" s="98"/>
      <c r="I19" s="95"/>
      <c r="J19" s="93"/>
    </row>
    <row r="20" spans="1:42" ht="15.75" x14ac:dyDescent="0.25">
      <c r="B20" s="65"/>
      <c r="C20" s="10" t="s">
        <v>2</v>
      </c>
      <c r="D20" s="239">
        <f>D8</f>
        <v>23100</v>
      </c>
      <c r="E20" s="31"/>
      <c r="F20" s="99"/>
      <c r="G20" s="97"/>
      <c r="H20" s="98"/>
      <c r="I20" s="96"/>
      <c r="J20" s="93"/>
    </row>
    <row r="21" spans="1:42" ht="15" x14ac:dyDescent="0.2">
      <c r="B21" s="65"/>
      <c r="C21" s="10" t="s">
        <v>30</v>
      </c>
      <c r="D21" s="240">
        <f>D9</f>
        <v>2200</v>
      </c>
      <c r="E21" s="13"/>
      <c r="F21" s="99"/>
      <c r="G21" s="97"/>
      <c r="H21" s="93"/>
      <c r="I21" s="93"/>
      <c r="J21" s="93"/>
    </row>
    <row r="22" spans="1:42" ht="15" x14ac:dyDescent="0.2">
      <c r="B22" s="65"/>
      <c r="C22" s="10" t="s">
        <v>3</v>
      </c>
      <c r="D22" s="230">
        <f>D19-D20-D21</f>
        <v>20900</v>
      </c>
      <c r="E22" s="10"/>
      <c r="F22" s="99"/>
      <c r="G22" s="100"/>
      <c r="H22" s="100"/>
      <c r="I22" s="100"/>
      <c r="J22" s="100"/>
      <c r="K22" s="100"/>
    </row>
    <row r="23" spans="1:42" ht="15" x14ac:dyDescent="0.2">
      <c r="B23" s="65"/>
      <c r="C23" s="10" t="s">
        <v>33</v>
      </c>
      <c r="D23" s="241">
        <f>D10</f>
        <v>1700</v>
      </c>
      <c r="E23" s="32"/>
      <c r="F23" s="99"/>
      <c r="G23" s="97"/>
      <c r="H23" s="98"/>
      <c r="I23" s="98"/>
      <c r="J23" s="98"/>
      <c r="K23" s="93"/>
    </row>
    <row r="24" spans="1:42" ht="15" x14ac:dyDescent="0.2">
      <c r="B24" s="65"/>
      <c r="C24" s="10" t="s">
        <v>4</v>
      </c>
      <c r="D24" s="35">
        <f>D22-D23</f>
        <v>19200</v>
      </c>
      <c r="E24" s="16"/>
      <c r="F24" s="99"/>
      <c r="G24" s="97"/>
      <c r="H24" s="98"/>
      <c r="I24" s="94"/>
      <c r="J24" s="98"/>
      <c r="K24" s="93"/>
    </row>
    <row r="25" spans="1:42" ht="15" x14ac:dyDescent="0.2">
      <c r="B25" s="65"/>
      <c r="C25" s="26" t="str">
        <f>"Taxes (" &amp; D12*100 &amp; "%)"</f>
        <v>Taxes (22%)</v>
      </c>
      <c r="D25" s="223">
        <f>D24*D12</f>
        <v>4224</v>
      </c>
      <c r="E25" s="17"/>
      <c r="F25" s="99"/>
      <c r="G25" s="97"/>
      <c r="H25" s="98"/>
      <c r="I25" s="101"/>
      <c r="J25" s="98"/>
      <c r="K25" s="93"/>
    </row>
    <row r="26" spans="1:42" ht="16.5" thickBot="1" x14ac:dyDescent="0.3">
      <c r="B26" s="65"/>
      <c r="C26" s="10" t="s">
        <v>40</v>
      </c>
      <c r="D26" s="85">
        <f>D24-D25</f>
        <v>14976</v>
      </c>
      <c r="E26" s="10"/>
      <c r="F26" s="99"/>
      <c r="G26" s="97"/>
      <c r="H26" s="98"/>
      <c r="I26" s="102"/>
      <c r="J26" s="98"/>
      <c r="K26" s="93"/>
    </row>
    <row r="27" spans="1:42" ht="15.75" thickTop="1" x14ac:dyDescent="0.2">
      <c r="B27" s="65"/>
      <c r="C27" s="26"/>
      <c r="D27" s="18"/>
      <c r="E27" s="233"/>
      <c r="F27" s="99"/>
      <c r="G27" s="97"/>
      <c r="H27" s="98"/>
      <c r="I27" s="98"/>
      <c r="J27" s="98"/>
      <c r="K27" s="93"/>
    </row>
    <row r="28" spans="1:42" ht="15.75" x14ac:dyDescent="0.25">
      <c r="A28" s="2"/>
      <c r="B28" s="11"/>
      <c r="C28" s="10" t="s">
        <v>94</v>
      </c>
      <c r="D28" s="19">
        <f>D22+D21-D25</f>
        <v>18876</v>
      </c>
      <c r="E28" s="8"/>
      <c r="F28" s="9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42" ht="15.75" thickBot="1" x14ac:dyDescent="0.25">
      <c r="A29" s="2"/>
      <c r="B29" s="28"/>
      <c r="C29" s="30"/>
      <c r="D29" s="30"/>
      <c r="E29" s="29"/>
      <c r="F29" s="10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42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A1:I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202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7"/>
      <c r="C6" s="48"/>
      <c r="D6" s="49"/>
      <c r="E6" s="50"/>
      <c r="F6" s="2"/>
      <c r="G6" s="2"/>
      <c r="H6" s="2"/>
      <c r="I6" s="2"/>
    </row>
    <row r="7" spans="1:9" ht="15" x14ac:dyDescent="0.2">
      <c r="B7" s="51"/>
      <c r="C7" s="49" t="s">
        <v>158</v>
      </c>
      <c r="D7" s="52">
        <v>2400000</v>
      </c>
      <c r="E7" s="53"/>
      <c r="F7" s="2"/>
      <c r="G7" s="2"/>
      <c r="H7" s="2"/>
      <c r="I7" s="2"/>
    </row>
    <row r="8" spans="1:9" ht="15" x14ac:dyDescent="0.2">
      <c r="B8" s="51"/>
      <c r="C8" s="49" t="s">
        <v>174</v>
      </c>
      <c r="D8" s="269">
        <v>3300000</v>
      </c>
      <c r="E8" s="55"/>
      <c r="F8" s="2"/>
      <c r="G8" s="2"/>
      <c r="H8" s="2"/>
      <c r="I8" s="2"/>
    </row>
    <row r="9" spans="1:9" ht="15" x14ac:dyDescent="0.2">
      <c r="B9" s="51"/>
      <c r="C9" s="49"/>
      <c r="D9" s="54"/>
      <c r="E9" s="55"/>
      <c r="F9" s="2"/>
      <c r="G9" s="2"/>
      <c r="H9" s="2"/>
      <c r="I9" s="2"/>
    </row>
    <row r="10" spans="1:9" ht="15" x14ac:dyDescent="0.2">
      <c r="B10" s="51"/>
      <c r="C10" s="49" t="s">
        <v>30</v>
      </c>
      <c r="D10" s="52">
        <v>319000</v>
      </c>
      <c r="E10" s="53"/>
      <c r="F10" s="2"/>
      <c r="G10" s="2"/>
      <c r="H10" s="2"/>
      <c r="I10" s="2"/>
    </row>
    <row r="11" spans="1:9" ht="15.75" thickBot="1" x14ac:dyDescent="0.25">
      <c r="B11" s="57"/>
      <c r="C11" s="58"/>
      <c r="D11" s="58"/>
      <c r="E11" s="59"/>
      <c r="F11" s="2"/>
      <c r="G11" s="2"/>
      <c r="H11" s="2"/>
      <c r="I11" s="2"/>
    </row>
    <row r="12" spans="1:9" ht="15" x14ac:dyDescent="0.2">
      <c r="C12" s="2"/>
      <c r="D12" s="2"/>
      <c r="E12" s="2"/>
      <c r="F12" s="2"/>
      <c r="G12" s="2"/>
      <c r="H12" s="2"/>
      <c r="I12" s="2"/>
    </row>
    <row r="13" spans="1:9" ht="15" x14ac:dyDescent="0.2">
      <c r="C13" s="3" t="s">
        <v>10</v>
      </c>
      <c r="D13" s="2"/>
      <c r="E13" s="2"/>
      <c r="F13" s="2"/>
      <c r="G13" s="2"/>
      <c r="H13" s="2"/>
      <c r="I13" s="2"/>
    </row>
    <row r="14" spans="1:9" ht="15.75" thickBot="1" x14ac:dyDescent="0.25">
      <c r="A14" s="40"/>
      <c r="C14" s="84"/>
      <c r="D14" s="2"/>
      <c r="E14" s="39"/>
      <c r="F14" s="39"/>
      <c r="G14" s="2"/>
      <c r="H14" s="2"/>
      <c r="I14" s="2"/>
    </row>
    <row r="15" spans="1:9" ht="15" x14ac:dyDescent="0.2">
      <c r="A15" s="46"/>
      <c r="B15" s="64"/>
      <c r="C15" s="4"/>
      <c r="D15" s="83"/>
      <c r="E15" s="75"/>
      <c r="F15" s="2"/>
    </row>
    <row r="16" spans="1:9" ht="15.75" x14ac:dyDescent="0.25">
      <c r="A16" s="46"/>
      <c r="B16" s="65"/>
      <c r="C16" s="25" t="s">
        <v>96</v>
      </c>
      <c r="D16" s="88">
        <f>D8-D7+D10</f>
        <v>1219000</v>
      </c>
      <c r="E16" s="80"/>
      <c r="F16" s="2"/>
    </row>
    <row r="17" spans="1:6" ht="13.5" thickBot="1" x14ac:dyDescent="0.25">
      <c r="A17" s="46"/>
      <c r="B17" s="66"/>
      <c r="C17" s="21"/>
      <c r="D17" s="45"/>
      <c r="E17" s="86"/>
    </row>
    <row r="18" spans="1:6" x14ac:dyDescent="0.2">
      <c r="A18" s="40"/>
      <c r="F1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"/>
  <dimension ref="A1:I22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156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7"/>
      <c r="C6" s="48"/>
      <c r="D6" s="49"/>
      <c r="E6" s="50"/>
      <c r="F6" s="2"/>
      <c r="G6" s="2"/>
      <c r="H6" s="2"/>
      <c r="I6" s="2"/>
    </row>
    <row r="7" spans="1:9" ht="15" x14ac:dyDescent="0.2">
      <c r="B7" s="51"/>
      <c r="C7" s="49" t="s">
        <v>159</v>
      </c>
      <c r="D7" s="52">
        <v>4810</v>
      </c>
      <c r="E7" s="53"/>
      <c r="F7" s="2"/>
      <c r="G7" s="2"/>
      <c r="H7" s="2"/>
      <c r="I7" s="2"/>
    </row>
    <row r="8" spans="1:9" ht="15" x14ac:dyDescent="0.2">
      <c r="B8" s="51"/>
      <c r="C8" s="49" t="s">
        <v>160</v>
      </c>
      <c r="D8" s="52">
        <v>2230</v>
      </c>
      <c r="E8" s="53"/>
      <c r="F8" s="2"/>
      <c r="G8" s="2"/>
      <c r="H8" s="2"/>
      <c r="I8" s="2"/>
    </row>
    <row r="9" spans="1:9" ht="15" x14ac:dyDescent="0.2">
      <c r="B9" s="51"/>
      <c r="C9" s="49"/>
      <c r="D9" s="52"/>
      <c r="E9" s="53"/>
      <c r="F9" s="2"/>
      <c r="G9" s="2"/>
      <c r="H9" s="2"/>
      <c r="I9" s="2"/>
    </row>
    <row r="10" spans="1:9" ht="15" x14ac:dyDescent="0.2">
      <c r="B10" s="51"/>
      <c r="C10" s="49" t="s">
        <v>175</v>
      </c>
      <c r="D10" s="52">
        <v>5360</v>
      </c>
      <c r="E10" s="55"/>
      <c r="F10" s="2"/>
      <c r="G10" s="2"/>
      <c r="H10" s="2"/>
      <c r="I10" s="2"/>
    </row>
    <row r="11" spans="1:9" ht="15" x14ac:dyDescent="0.2">
      <c r="B11" s="51"/>
      <c r="C11" s="49" t="s">
        <v>176</v>
      </c>
      <c r="D11" s="269">
        <v>2970</v>
      </c>
      <c r="E11" s="55"/>
      <c r="F11" s="2"/>
      <c r="G11" s="2"/>
      <c r="H11" s="2"/>
      <c r="I11" s="2"/>
    </row>
    <row r="12" spans="1:9" ht="15.75" thickBot="1" x14ac:dyDescent="0.25">
      <c r="B12" s="57"/>
      <c r="C12" s="58"/>
      <c r="D12" s="58"/>
      <c r="E12" s="59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84"/>
      <c r="D15" s="2"/>
      <c r="E15" s="39"/>
      <c r="F15" s="39"/>
      <c r="G15" s="2"/>
      <c r="H15" s="2"/>
      <c r="I15" s="2"/>
    </row>
    <row r="16" spans="1:9" ht="15" x14ac:dyDescent="0.2">
      <c r="A16" s="46"/>
      <c r="B16" s="64"/>
      <c r="C16" s="4"/>
      <c r="D16" s="83"/>
      <c r="E16" s="75"/>
      <c r="F16" s="2"/>
    </row>
    <row r="17" spans="1:6" ht="15" x14ac:dyDescent="0.2">
      <c r="A17" s="46"/>
      <c r="B17" s="65"/>
      <c r="C17" s="10" t="s">
        <v>133</v>
      </c>
      <c r="D17" s="230">
        <f>D10-D11</f>
        <v>2390</v>
      </c>
      <c r="E17" s="80"/>
      <c r="F17" s="2"/>
    </row>
    <row r="18" spans="1:6" ht="15" x14ac:dyDescent="0.2">
      <c r="A18" s="46"/>
      <c r="B18" s="65"/>
      <c r="C18" s="10" t="s">
        <v>134</v>
      </c>
      <c r="D18" s="230">
        <f>D7-D8</f>
        <v>2580</v>
      </c>
      <c r="E18" s="80"/>
      <c r="F18" s="2"/>
    </row>
    <row r="19" spans="1:6" ht="15" x14ac:dyDescent="0.2">
      <c r="A19" s="46"/>
      <c r="B19" s="65"/>
      <c r="C19" s="10"/>
      <c r="D19" s="41"/>
      <c r="E19" s="80"/>
      <c r="F19" s="2"/>
    </row>
    <row r="20" spans="1:6" ht="15.75" x14ac:dyDescent="0.25">
      <c r="A20" s="46"/>
      <c r="B20" s="65"/>
      <c r="C20" s="25" t="s">
        <v>91</v>
      </c>
      <c r="D20" s="88">
        <f>D10-D11-(D7-D8)</f>
        <v>-190</v>
      </c>
      <c r="E20" s="80"/>
      <c r="F20" s="2"/>
    </row>
    <row r="21" spans="1:6" ht="13.5" thickBot="1" x14ac:dyDescent="0.25">
      <c r="A21" s="46"/>
      <c r="B21" s="66"/>
      <c r="C21" s="21"/>
      <c r="D21" s="87"/>
      <c r="E21" s="86"/>
    </row>
    <row r="22" spans="1:6" x14ac:dyDescent="0.2">
      <c r="A22" s="40"/>
      <c r="F22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"/>
  <dimension ref="A1:I19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29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7"/>
      <c r="C6" s="48"/>
      <c r="D6" s="49"/>
      <c r="E6" s="50"/>
      <c r="F6" s="2"/>
      <c r="G6" s="2"/>
      <c r="H6" s="2"/>
      <c r="I6" s="2"/>
    </row>
    <row r="7" spans="1:9" ht="15" x14ac:dyDescent="0.2">
      <c r="B7" s="51"/>
      <c r="C7" s="49" t="s">
        <v>161</v>
      </c>
      <c r="D7" s="52">
        <v>1870000</v>
      </c>
      <c r="E7" s="53"/>
      <c r="F7" s="2"/>
      <c r="G7" s="2"/>
      <c r="H7" s="2"/>
      <c r="I7" s="2"/>
    </row>
    <row r="8" spans="1:9" ht="15" x14ac:dyDescent="0.2">
      <c r="B8" s="51"/>
      <c r="C8" s="49"/>
      <c r="D8" s="52"/>
      <c r="E8" s="53"/>
      <c r="F8" s="2"/>
      <c r="G8" s="2"/>
      <c r="H8" s="2"/>
      <c r="I8" s="2"/>
    </row>
    <row r="9" spans="1:9" ht="15" x14ac:dyDescent="0.2">
      <c r="B9" s="51"/>
      <c r="C9" s="49" t="s">
        <v>177</v>
      </c>
      <c r="D9" s="52">
        <v>2210000</v>
      </c>
      <c r="E9" s="55"/>
      <c r="F9" s="2"/>
      <c r="G9" s="2"/>
      <c r="H9" s="2"/>
      <c r="I9" s="2"/>
    </row>
    <row r="10" spans="1:9" ht="15" x14ac:dyDescent="0.2">
      <c r="B10" s="51"/>
      <c r="C10" s="49"/>
      <c r="D10" s="52"/>
      <c r="E10" s="55"/>
      <c r="F10" s="2"/>
      <c r="G10" s="2"/>
      <c r="H10" s="2"/>
      <c r="I10" s="2"/>
    </row>
    <row r="11" spans="1:9" ht="15" x14ac:dyDescent="0.2">
      <c r="B11" s="51"/>
      <c r="C11" s="49" t="s">
        <v>33</v>
      </c>
      <c r="D11" s="52">
        <v>255000</v>
      </c>
      <c r="E11" s="55"/>
      <c r="F11" s="2"/>
      <c r="G11" s="2"/>
      <c r="H11" s="2"/>
      <c r="I11" s="2"/>
    </row>
    <row r="12" spans="1:9" ht="15.75" thickBot="1" x14ac:dyDescent="0.25">
      <c r="B12" s="57"/>
      <c r="C12" s="58"/>
      <c r="D12" s="58"/>
      <c r="E12" s="59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84"/>
      <c r="D15" s="2"/>
      <c r="E15" s="39"/>
      <c r="F15" s="39"/>
      <c r="G15" s="2"/>
      <c r="H15" s="2"/>
      <c r="I15" s="2"/>
    </row>
    <row r="16" spans="1:9" ht="15" x14ac:dyDescent="0.2">
      <c r="A16" s="46"/>
      <c r="B16" s="64"/>
      <c r="C16" s="4"/>
      <c r="D16" s="83"/>
      <c r="E16" s="75"/>
      <c r="F16" s="2"/>
    </row>
    <row r="17" spans="1:6" ht="15.75" x14ac:dyDescent="0.25">
      <c r="A17" s="46"/>
      <c r="B17" s="65"/>
      <c r="C17" s="25" t="s">
        <v>92</v>
      </c>
      <c r="D17" s="88">
        <f>D11-(D9-D7)</f>
        <v>-85000</v>
      </c>
      <c r="E17" s="80"/>
      <c r="F17" s="2"/>
    </row>
    <row r="18" spans="1:6" ht="13.5" thickBot="1" x14ac:dyDescent="0.25">
      <c r="A18" s="46"/>
      <c r="B18" s="66"/>
      <c r="C18" s="21"/>
      <c r="D18" s="87"/>
      <c r="E18" s="86"/>
    </row>
    <row r="19" spans="1:6" x14ac:dyDescent="0.2">
      <c r="A19" s="40"/>
      <c r="F1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"/>
  <dimension ref="A1:I21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8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31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7"/>
      <c r="C6" s="48"/>
      <c r="D6" s="49"/>
      <c r="E6" s="50"/>
      <c r="F6" s="2"/>
      <c r="G6" s="2"/>
      <c r="H6" s="2"/>
      <c r="I6" s="2"/>
    </row>
    <row r="7" spans="2:9" ht="15" x14ac:dyDescent="0.2">
      <c r="B7" s="51"/>
      <c r="C7" s="49" t="s">
        <v>162</v>
      </c>
      <c r="D7" s="52">
        <v>650000</v>
      </c>
      <c r="E7" s="53"/>
      <c r="F7" s="2"/>
      <c r="G7" s="2"/>
      <c r="H7" s="2"/>
      <c r="I7" s="2"/>
    </row>
    <row r="8" spans="2:9" ht="15" x14ac:dyDescent="0.2">
      <c r="B8" s="51"/>
      <c r="C8" s="49" t="s">
        <v>163</v>
      </c>
      <c r="D8" s="52">
        <v>3980000</v>
      </c>
      <c r="E8" s="53"/>
      <c r="F8" s="2"/>
      <c r="G8" s="2"/>
      <c r="H8" s="2"/>
      <c r="I8" s="2"/>
    </row>
    <row r="9" spans="2:9" ht="15" x14ac:dyDescent="0.2">
      <c r="B9" s="51"/>
      <c r="C9" s="49"/>
      <c r="D9" s="52"/>
      <c r="E9" s="53"/>
      <c r="F9" s="2"/>
      <c r="G9" s="2"/>
      <c r="H9" s="2"/>
      <c r="I9" s="2"/>
    </row>
    <row r="10" spans="2:9" ht="15" x14ac:dyDescent="0.2">
      <c r="B10" s="51"/>
      <c r="C10" s="49" t="s">
        <v>178</v>
      </c>
      <c r="D10" s="52">
        <v>805000</v>
      </c>
      <c r="E10" s="55"/>
      <c r="F10" s="2"/>
      <c r="G10" s="2"/>
      <c r="H10" s="2"/>
      <c r="I10" s="2"/>
    </row>
    <row r="11" spans="2:9" ht="15" x14ac:dyDescent="0.2">
      <c r="B11" s="51"/>
      <c r="C11" s="49" t="s">
        <v>179</v>
      </c>
      <c r="D11" s="269">
        <v>4200000</v>
      </c>
      <c r="E11" s="55"/>
      <c r="F11" s="2"/>
      <c r="G11" s="2"/>
      <c r="H11" s="2"/>
      <c r="I11" s="2"/>
    </row>
    <row r="12" spans="2:9" ht="15" x14ac:dyDescent="0.2">
      <c r="B12" s="51"/>
      <c r="C12" s="49"/>
      <c r="D12" s="54"/>
      <c r="E12" s="55"/>
      <c r="F12" s="2"/>
      <c r="G12" s="2"/>
      <c r="H12" s="2"/>
      <c r="I12" s="2"/>
    </row>
    <row r="13" spans="2:9" ht="15" x14ac:dyDescent="0.2">
      <c r="B13" s="51"/>
      <c r="C13" s="49" t="s">
        <v>35</v>
      </c>
      <c r="D13" s="52">
        <v>545000</v>
      </c>
      <c r="E13" s="55"/>
      <c r="F13" s="2"/>
      <c r="G13" s="2"/>
      <c r="H13" s="2"/>
      <c r="I13" s="2"/>
    </row>
    <row r="14" spans="2:9" ht="15.75" thickBot="1" x14ac:dyDescent="0.25">
      <c r="B14" s="57"/>
      <c r="C14" s="58"/>
      <c r="D14" s="58"/>
      <c r="E14" s="59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84"/>
      <c r="D17" s="2"/>
      <c r="E17" s="39"/>
      <c r="F17" s="39"/>
      <c r="G17" s="2"/>
      <c r="H17" s="2"/>
      <c r="I17" s="2"/>
    </row>
    <row r="18" spans="1:9" ht="15" x14ac:dyDescent="0.2">
      <c r="A18" s="46"/>
      <c r="B18" s="64"/>
      <c r="C18" s="4"/>
      <c r="D18" s="83"/>
      <c r="E18" s="75"/>
      <c r="F18" s="2"/>
    </row>
    <row r="19" spans="1:9" ht="15.75" x14ac:dyDescent="0.25">
      <c r="A19" s="46"/>
      <c r="B19" s="65"/>
      <c r="C19" s="25" t="s">
        <v>93</v>
      </c>
      <c r="D19" s="88">
        <f>D13-((D11+D10)-(D8+D7))</f>
        <v>170000</v>
      </c>
      <c r="E19" s="80"/>
      <c r="F19" s="2"/>
    </row>
    <row r="20" spans="1:9" ht="13.5" thickBot="1" x14ac:dyDescent="0.25">
      <c r="A20" s="46"/>
      <c r="B20" s="66"/>
      <c r="C20" s="21"/>
      <c r="D20" s="89"/>
      <c r="E20" s="86"/>
    </row>
    <row r="21" spans="1:9" x14ac:dyDescent="0.2">
      <c r="A21" s="40"/>
      <c r="F21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1"/>
  <dimension ref="A1:I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9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32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7"/>
      <c r="C6" s="48"/>
      <c r="D6" s="49"/>
      <c r="E6" s="50"/>
      <c r="F6" s="2"/>
      <c r="G6" s="2"/>
      <c r="H6" s="2"/>
      <c r="I6" s="2"/>
    </row>
    <row r="7" spans="2:9" ht="15" x14ac:dyDescent="0.2">
      <c r="B7" s="51"/>
      <c r="C7" s="49" t="s">
        <v>157</v>
      </c>
      <c r="D7" s="49"/>
      <c r="E7" s="90"/>
      <c r="F7" s="2"/>
      <c r="G7" s="2"/>
      <c r="H7" s="2"/>
      <c r="I7" s="2"/>
    </row>
    <row r="8" spans="2:9" ht="15" x14ac:dyDescent="0.2">
      <c r="B8" s="51"/>
      <c r="C8" s="49" t="s">
        <v>180</v>
      </c>
      <c r="D8" s="200">
        <f>'#8'!D17</f>
        <v>-85000</v>
      </c>
      <c r="E8" s="53"/>
      <c r="F8" s="2"/>
      <c r="G8" s="2"/>
      <c r="H8" s="2"/>
      <c r="I8" s="2"/>
    </row>
    <row r="9" spans="2:9" ht="15" x14ac:dyDescent="0.2">
      <c r="B9" s="51"/>
      <c r="C9" s="49" t="s">
        <v>181</v>
      </c>
      <c r="D9" s="200">
        <f>'#9'!D19</f>
        <v>170000</v>
      </c>
      <c r="E9" s="53"/>
      <c r="F9" s="2"/>
      <c r="G9" s="2"/>
      <c r="H9" s="2"/>
      <c r="I9" s="2"/>
    </row>
    <row r="10" spans="2:9" ht="15" x14ac:dyDescent="0.2">
      <c r="B10" s="51"/>
      <c r="C10" s="49"/>
      <c r="D10" s="52"/>
      <c r="E10" s="53"/>
      <c r="F10" s="2"/>
      <c r="G10" s="2"/>
      <c r="H10" s="2"/>
      <c r="I10" s="2"/>
    </row>
    <row r="11" spans="2:9" ht="15" x14ac:dyDescent="0.2">
      <c r="B11" s="51"/>
      <c r="C11" s="49" t="s">
        <v>37</v>
      </c>
      <c r="D11" s="52"/>
      <c r="E11" s="53"/>
      <c r="F11" s="2"/>
      <c r="G11" s="2"/>
      <c r="H11" s="2"/>
      <c r="I11" s="2"/>
    </row>
    <row r="12" spans="2:9" ht="15" x14ac:dyDescent="0.2">
      <c r="B12" s="51"/>
      <c r="C12" s="49" t="s">
        <v>182</v>
      </c>
      <c r="D12" s="52">
        <v>1250000</v>
      </c>
      <c r="E12" s="55"/>
      <c r="F12" s="2"/>
      <c r="G12" s="2"/>
      <c r="H12" s="2"/>
      <c r="I12" s="2"/>
    </row>
    <row r="13" spans="2:9" ht="15" x14ac:dyDescent="0.2">
      <c r="B13" s="51"/>
      <c r="C13" s="49" t="s">
        <v>38</v>
      </c>
      <c r="D13" s="52">
        <v>-45000</v>
      </c>
      <c r="E13" s="55"/>
      <c r="F13" s="2"/>
      <c r="G13" s="2"/>
      <c r="H13" s="2"/>
      <c r="I13" s="2"/>
    </row>
    <row r="14" spans="2:9" ht="15.75" thickBot="1" x14ac:dyDescent="0.25">
      <c r="B14" s="57"/>
      <c r="C14" s="58"/>
      <c r="D14" s="58"/>
      <c r="E14" s="59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84"/>
      <c r="D17" s="2"/>
      <c r="E17" s="39"/>
      <c r="F17" s="39"/>
      <c r="G17" s="2"/>
      <c r="H17" s="2"/>
      <c r="I17" s="2"/>
    </row>
    <row r="18" spans="1:9" ht="15" x14ac:dyDescent="0.2">
      <c r="A18" s="46"/>
      <c r="B18" s="64"/>
      <c r="C18" s="4"/>
      <c r="D18" s="83"/>
      <c r="E18" s="75"/>
    </row>
    <row r="19" spans="1:9" ht="15" x14ac:dyDescent="0.2">
      <c r="A19" s="46"/>
      <c r="B19" s="65"/>
      <c r="C19" s="25" t="s">
        <v>135</v>
      </c>
      <c r="D19" s="91">
        <f>D8+D9</f>
        <v>85000</v>
      </c>
      <c r="E19" s="80"/>
    </row>
    <row r="20" spans="1:9" ht="15" x14ac:dyDescent="0.2">
      <c r="A20" s="46"/>
      <c r="B20" s="65"/>
      <c r="C20" s="25"/>
      <c r="D20" s="91"/>
      <c r="E20" s="80"/>
    </row>
    <row r="21" spans="1:9" ht="15.75" x14ac:dyDescent="0.25">
      <c r="A21" s="46"/>
      <c r="B21" s="65"/>
      <c r="C21" s="25" t="s">
        <v>94</v>
      </c>
      <c r="D21" s="92">
        <f>D19+D13+D12</f>
        <v>1290000</v>
      </c>
      <c r="E21" s="8"/>
    </row>
    <row r="22" spans="1:9" ht="13.5" thickBot="1" x14ac:dyDescent="0.25">
      <c r="A22" s="46"/>
      <c r="B22" s="66"/>
      <c r="C22" s="21"/>
      <c r="D22" s="87"/>
      <c r="E22" s="86"/>
    </row>
    <row r="23" spans="1:9" x14ac:dyDescent="0.2">
      <c r="A23" s="40"/>
      <c r="F2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Chapter 2</vt:lpstr>
      <vt:lpstr>#1</vt:lpstr>
      <vt:lpstr>#2-4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2013-09-03T19:37:30Z</cp:lastPrinted>
  <dcterms:created xsi:type="dcterms:W3CDTF">2001-12-07T19:03:15Z</dcterms:created>
  <dcterms:modified xsi:type="dcterms:W3CDTF">2017-12-28T18:47:10Z</dcterms:modified>
</cp:coreProperties>
</file>