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D:\Libraries\My Books\FAME9\Chapter 1\XLSheets\"/>
    </mc:Choice>
  </mc:AlternateContent>
  <xr:revisionPtr revIDLastSave="0" documentId="13_ncr:1_{4D08ACEF-942E-4024-A533-8C6A33CDDE66}" xr6:coauthVersionLast="44" xr6:coauthVersionMax="44" xr10:uidLastSave="{00000000-0000-0000-0000-000000000000}"/>
  <bookViews>
    <workbookView xWindow="9855" yWindow="2565" windowWidth="25755" windowHeight="17520" xr2:uid="{00000000-000D-0000-FFFF-FFFF00000000}"/>
  </bookViews>
  <sheets>
    <sheet name="Prob 1" sheetId="4" r:id="rId1"/>
    <sheet name="Prob 2" sheetId="1" r:id="rId2"/>
    <sheet name="Prob 3" sheetId="8" r:id="rId3"/>
    <sheet name="Prob 4"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 l="1"/>
  <c r="P5" i="8"/>
  <c r="B34" i="8" a="1"/>
  <c r="B34" i="8" s="1"/>
  <c r="B33" i="8" a="1"/>
  <c r="B33" i="8" s="1"/>
  <c r="B32" i="8" a="1"/>
  <c r="B32" i="8" s="1"/>
  <c r="B34" i="1" a="1"/>
  <c r="B34" i="1" s="1"/>
  <c r="B33" i="1" a="1"/>
  <c r="B33" i="1" s="1"/>
  <c r="B32" i="1" a="1"/>
  <c r="B32" i="1" s="1"/>
  <c r="C10" i="4" a="1"/>
  <c r="C10" i="4" s="1"/>
  <c r="C9" i="4" a="1"/>
  <c r="C9" i="4" s="1"/>
  <c r="A5" i="4"/>
  <c r="A6" i="4"/>
  <c r="A7" i="4"/>
  <c r="A8" i="4"/>
  <c r="A4" i="4"/>
  <c r="D5" i="4" l="1"/>
  <c r="D6" i="4"/>
  <c r="D7" i="4"/>
  <c r="D8" i="4"/>
  <c r="D9" i="4" s="1"/>
  <c r="D4" i="4"/>
  <c r="D10" i="4" l="1"/>
  <c r="A54" i="6"/>
  <c r="A55" i="6"/>
  <c r="A56" i="6"/>
  <c r="A57" i="6"/>
  <c r="A58" i="6"/>
  <c r="A59" i="6"/>
  <c r="A60" i="6"/>
  <c r="A61" i="6"/>
  <c r="A62" i="6"/>
  <c r="A63" i="6"/>
  <c r="A53" i="6"/>
  <c r="C37" i="6"/>
  <c r="D37" i="6"/>
  <c r="E37" i="6"/>
  <c r="C38" i="6"/>
  <c r="D38" i="6"/>
  <c r="E38" i="6"/>
  <c r="C39" i="6"/>
  <c r="D39" i="6"/>
  <c r="E39" i="6"/>
  <c r="C40" i="6"/>
  <c r="D40" i="6"/>
  <c r="E40" i="6"/>
  <c r="C41" i="6"/>
  <c r="D41" i="6"/>
  <c r="E41" i="6"/>
  <c r="C42" i="6"/>
  <c r="D42" i="6"/>
  <c r="E42" i="6"/>
  <c r="C43" i="6"/>
  <c r="D43" i="6"/>
  <c r="E43" i="6"/>
  <c r="C44" i="6"/>
  <c r="D44" i="6"/>
  <c r="E44" i="6"/>
  <c r="C45" i="6"/>
  <c r="D45" i="6"/>
  <c r="E45" i="6"/>
  <c r="C46" i="6"/>
  <c r="D46" i="6"/>
  <c r="E46" i="6"/>
  <c r="C47" i="6"/>
  <c r="D47" i="6"/>
  <c r="E47" i="6"/>
  <c r="B38" i="6"/>
  <c r="B39" i="6"/>
  <c r="B40" i="6"/>
  <c r="B56" i="6" s="1"/>
  <c r="B41" i="6"/>
  <c r="B42" i="6"/>
  <c r="B43" i="6"/>
  <c r="B44" i="6"/>
  <c r="B45" i="6"/>
  <c r="B46" i="6"/>
  <c r="B47" i="6"/>
  <c r="A38" i="6"/>
  <c r="A39" i="6"/>
  <c r="A40" i="6"/>
  <c r="A41" i="6"/>
  <c r="A42" i="6"/>
  <c r="A43" i="6"/>
  <c r="A44" i="6"/>
  <c r="A45" i="6"/>
  <c r="A46" i="6"/>
  <c r="A47" i="6"/>
  <c r="A37"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B22" i="6"/>
  <c r="B23" i="6"/>
  <c r="B24" i="6"/>
  <c r="B25" i="6"/>
  <c r="B26" i="6"/>
  <c r="B27" i="6"/>
  <c r="B28" i="6"/>
  <c r="B29" i="6"/>
  <c r="B30" i="6"/>
  <c r="B31" i="6"/>
  <c r="A22" i="6"/>
  <c r="A23" i="6"/>
  <c r="A24" i="6"/>
  <c r="A25" i="6"/>
  <c r="A26" i="6"/>
  <c r="A27" i="6"/>
  <c r="A28" i="6"/>
  <c r="A29" i="6"/>
  <c r="A30" i="6"/>
  <c r="A31" i="6"/>
  <c r="A21" i="6"/>
  <c r="F57" i="6" l="1"/>
  <c r="B60" i="6"/>
  <c r="B61" i="6"/>
  <c r="F55" i="6"/>
  <c r="B58" i="6"/>
  <c r="F62" i="6"/>
  <c r="F54" i="6"/>
  <c r="F60" i="6"/>
  <c r="F58" i="6"/>
  <c r="B63" i="6"/>
  <c r="B55" i="6"/>
  <c r="B59" i="6"/>
  <c r="B57" i="6"/>
  <c r="F59" i="6"/>
  <c r="B62" i="6"/>
  <c r="B54" i="6"/>
  <c r="F56" i="6"/>
  <c r="F63" i="6"/>
  <c r="F61" i="6"/>
  <c r="C63" i="6" a="1"/>
  <c r="C63" i="6" s="1"/>
  <c r="C61" i="6" a="1"/>
  <c r="C61" i="6" s="1"/>
  <c r="C59" i="6" a="1"/>
  <c r="C59" i="6" s="1"/>
  <c r="C57" i="6" a="1"/>
  <c r="C57" i="6" s="1"/>
  <c r="C55" i="6" a="1"/>
  <c r="C55" i="6" s="1"/>
  <c r="C62" i="6" a="1"/>
  <c r="C62" i="6" s="1"/>
  <c r="C60" i="6" a="1"/>
  <c r="C60" i="6" s="1"/>
  <c r="E60" i="6" s="1"/>
  <c r="C58" i="6" a="1"/>
  <c r="C58" i="6" s="1"/>
  <c r="C56" i="6" a="1"/>
  <c r="C56" i="6" s="1"/>
  <c r="E56" i="6" s="1"/>
  <c r="C54" i="6" a="1"/>
  <c r="C54" i="6" s="1"/>
  <c r="G1" i="4"/>
  <c r="N1" i="4"/>
  <c r="B20" i="6"/>
  <c r="B36" i="6" s="1"/>
  <c r="C4" i="6"/>
  <c r="C20" i="6" s="1"/>
  <c r="C36" i="6" s="1"/>
  <c r="A17" i="6"/>
  <c r="A33" i="6" s="1"/>
  <c r="A49" i="6" s="1"/>
  <c r="A34" i="8"/>
  <c r="A33" i="8"/>
  <c r="A32" i="8"/>
  <c r="A31" i="8"/>
  <c r="F30" i="8"/>
  <c r="E30" i="8"/>
  <c r="D30" i="8"/>
  <c r="C30" i="8"/>
  <c r="B30" i="8"/>
  <c r="A30" i="8"/>
  <c r="F29" i="8"/>
  <c r="E29" i="8"/>
  <c r="D29" i="8"/>
  <c r="C29" i="8"/>
  <c r="B29" i="8"/>
  <c r="A29" i="8"/>
  <c r="B28" i="8"/>
  <c r="A27" i="8"/>
  <c r="E8" i="8"/>
  <c r="D8" i="8"/>
  <c r="C8" i="8"/>
  <c r="B8" i="8"/>
  <c r="B7" i="8"/>
  <c r="B6" i="8"/>
  <c r="F5" i="8"/>
  <c r="E5" i="8"/>
  <c r="D5" i="8"/>
  <c r="C5" i="8"/>
  <c r="B5" i="8"/>
  <c r="C2" i="8"/>
  <c r="C28" i="8" s="1"/>
  <c r="B21" i="6"/>
  <c r="B37" i="6"/>
  <c r="B10" i="4"/>
  <c r="B9" i="4"/>
  <c r="C2" i="1"/>
  <c r="D2" i="1" s="1"/>
  <c r="A34" i="1"/>
  <c r="A33" i="1"/>
  <c r="A32" i="1"/>
  <c r="B5" i="1"/>
  <c r="C5" i="1"/>
  <c r="D5" i="1"/>
  <c r="E5" i="1"/>
  <c r="F5" i="1"/>
  <c r="A31" i="1"/>
  <c r="B30" i="1"/>
  <c r="C30" i="1"/>
  <c r="D30" i="1"/>
  <c r="E30" i="1"/>
  <c r="F30" i="1"/>
  <c r="A30" i="1"/>
  <c r="B29" i="1"/>
  <c r="C29" i="1"/>
  <c r="D29" i="1"/>
  <c r="E29" i="1"/>
  <c r="F29" i="1"/>
  <c r="A29" i="1"/>
  <c r="B28" i="1"/>
  <c r="A27" i="1"/>
  <c r="C5" i="4"/>
  <c r="C6" i="4"/>
  <c r="C7" i="4"/>
  <c r="C8" i="4"/>
  <c r="C4" i="4"/>
  <c r="B8" i="1"/>
  <c r="C8" i="1"/>
  <c r="D8" i="1"/>
  <c r="E8" i="1"/>
  <c r="B7" i="1"/>
  <c r="B6" i="1"/>
  <c r="E54" i="6" l="1"/>
  <c r="E62" i="6"/>
  <c r="E57" i="6"/>
  <c r="E58" i="6"/>
  <c r="E59" i="6"/>
  <c r="E61" i="6"/>
  <c r="E63" i="6"/>
  <c r="E55" i="6"/>
  <c r="B10" i="8" a="1"/>
  <c r="B10" i="8" s="1"/>
  <c r="B10" i="1"/>
  <c r="F53" i="6"/>
  <c r="B31" i="1" a="1"/>
  <c r="B31" i="1" s="1"/>
  <c r="D2" i="8"/>
  <c r="D4" i="6"/>
  <c r="B53" i="6"/>
  <c r="B9" i="8"/>
  <c r="B31" i="8" a="1"/>
  <c r="B9" i="1"/>
  <c r="C28" i="1"/>
  <c r="D28" i="1"/>
  <c r="E2" i="1"/>
  <c r="C53" i="6" a="1"/>
  <c r="C53" i="6" s="1"/>
  <c r="E53" i="6" l="1"/>
  <c r="C31" i="1"/>
  <c r="D28" i="8"/>
  <c r="E2" i="8"/>
  <c r="D31" i="1"/>
  <c r="E31" i="1"/>
  <c r="F31" i="1"/>
  <c r="D20" i="6"/>
  <c r="D36" i="6" s="1"/>
  <c r="E4" i="6"/>
  <c r="D31" i="8"/>
  <c r="E31" i="8"/>
  <c r="F31" i="8"/>
  <c r="B31" i="8"/>
  <c r="C31" i="8"/>
  <c r="F2" i="1"/>
  <c r="F28" i="1" s="1"/>
  <c r="E28" i="1"/>
  <c r="E28" i="8" l="1"/>
  <c r="F2" i="8"/>
  <c r="F28" i="8" s="1"/>
  <c r="F4" i="6"/>
  <c r="A3" i="6" s="1"/>
  <c r="E20" i="6"/>
  <c r="A19" i="6" l="1"/>
  <c r="E36" i="6"/>
  <c r="A35" i="6" l="1"/>
  <c r="A5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R. Mayes, Ph.D.</author>
  </authors>
  <commentList>
    <comment ref="A26" authorId="0" shapeId="0" xr:uid="{00000000-0006-0000-0100-00000100000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R. Mayes, Ph.D.</author>
  </authors>
  <commentList>
    <comment ref="A26" authorId="0" shapeId="0" xr:uid="{00000000-0006-0000-0200-000001000000}">
      <text>
        <r>
          <rPr>
            <b/>
            <sz val="8"/>
            <color indexed="81"/>
            <rFont val="Tahoma"/>
            <family val="2"/>
          </rPr>
          <t>Timothy R. Mayes, Ph.D.:</t>
        </r>
        <r>
          <rPr>
            <sz val="8"/>
            <color indexed="81"/>
            <rFont val="Tahoma"/>
            <family val="2"/>
          </rPr>
          <t xml:space="preserve">
I provide this solution for instructors who wish to introduce their students to the simplicity of array formulas prior to their introduction in the book.  As can be seen, the array formula method provides the same solution in a more economical way.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<sst xmlns="http://schemas.openxmlformats.org/spreadsheetml/2006/main" count="54" uniqueCount="38">
  <si>
    <t>Sales</t>
  </si>
  <si>
    <t>Net Income</t>
  </si>
  <si>
    <t>Net Profit Margin</t>
  </si>
  <si>
    <t>Sales Growth</t>
  </si>
  <si>
    <t>Net Income Growth</t>
  </si>
  <si>
    <t>Alternative Solution Using Array Formulas</t>
  </si>
  <si>
    <t>Change in Sales</t>
  </si>
  <si>
    <t>Sales Growth (arithmetic)</t>
  </si>
  <si>
    <t>DATE</t>
  </si>
  <si>
    <t>CLOSE</t>
  </si>
  <si>
    <t>Return</t>
  </si>
  <si>
    <t>One possible alternative chart</t>
  </si>
  <si>
    <t>Total Return</t>
  </si>
  <si>
    <t>Compound Annual Return</t>
  </si>
  <si>
    <t>Fiscal Year</t>
  </si>
  <si>
    <t>EBIT</t>
  </si>
  <si>
    <t>Total Assets</t>
  </si>
  <si>
    <t>Total Liabilities</t>
  </si>
  <si>
    <t>Net Cash from Operating Activities</t>
  </si>
  <si>
    <t>Selected Financial Data</t>
  </si>
  <si>
    <t>Annual Growth Rates</t>
  </si>
  <si>
    <t>Annual Growth Relatives</t>
  </si>
  <si>
    <t>Arithmetic Average Growth Rates</t>
  </si>
  <si>
    <t>Arithmetic</t>
  </si>
  <si>
    <t>Geometric</t>
  </si>
  <si>
    <t>Accounts Payable</t>
  </si>
  <si>
    <t>Retained Earnings</t>
  </si>
  <si>
    <t>Std Dev</t>
  </si>
  <si>
    <t>Interest Expense</t>
  </si>
  <si>
    <t>Free Cash Flow</t>
  </si>
  <si>
    <t>Difference</t>
  </si>
  <si>
    <t>Cum. Return</t>
  </si>
  <si>
    <t>Kroger Co.</t>
  </si>
  <si>
    <t>Basic EPS</t>
  </si>
  <si>
    <t>Tesla Inc.</t>
  </si>
  <si>
    <t>Oracle Corporation</t>
  </si>
  <si>
    <t>CV</t>
  </si>
  <si>
    <t>Johnson &amp; Johnson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</si>
</sst>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000%"/>
  </numFmts>
  <fonts count="13">
    <font>
      <sz val="11"/>
      <name val="Times New Roman"/>
    </font>
    <font>
      <sz val="11"/>
      <name val="Times New Roman"/>
      <family val="1"/>
    </font>
    <font>
      <b/>
      <sz val="11"/>
      <color indexed="9"/>
      <name val="Times New Roman"/>
      <family val="1"/>
    </font>
    <font>
      <b/>
      <sz val="11"/>
      <name val="Times New Roman"/>
      <family val="1"/>
    </font>
    <font>
      <sz val="11"/>
      <name val="Times New Roman"/>
      <family val="1"/>
    </font>
    <font>
      <b/>
      <i/>
      <sz val="11"/>
      <color indexed="12"/>
      <name val="Times New Roman"/>
      <family val="1"/>
    </font>
    <font>
      <sz val="8"/>
      <color indexed="81"/>
      <name val="Tahoma"/>
      <family val="2"/>
    </font>
    <font>
      <b/>
      <sz val="8"/>
      <color indexed="81"/>
      <name val="Tahoma"/>
      <family val="2"/>
    </font>
    <font>
      <b/>
      <sz val="11"/>
      <name val="Times New Roman"/>
      <family val="1"/>
    </font>
    <font>
      <sz val="10"/>
      <name val="Arial"/>
      <family val="2"/>
    </font>
    <font>
      <sz val="8"/>
      <name val="Times New Roman"/>
      <family val="1"/>
    </font>
    <font>
      <b/>
      <sz val="10"/>
      <name val="Arial"/>
      <family val="2"/>
    </font>
    <font>
      <sz val="11"/>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cellStyleXfs>
  <cellXfs count="34">
    <xf numFmtId="0" fontId="0" fillId="0" borderId="0" xfId="0"/>
    <xf numFmtId="0" fontId="4" fillId="0" borderId="0" xfId="0" applyFont="1" applyAlignment="1">
      <alignment horizontal="left"/>
    </xf>
    <xf numFmtId="10" fontId="0" fillId="0" borderId="0" xfId="2" applyNumberFormat="1" applyFont="1"/>
    <xf numFmtId="0" fontId="4" fillId="0" borderId="1" xfId="0" applyFont="1" applyBorder="1" applyAlignment="1">
      <alignment horizontal="left"/>
    </xf>
    <xf numFmtId="0" fontId="5" fillId="0" borderId="0" xfId="0" applyFont="1"/>
    <xf numFmtId="2" fontId="0" fillId="0" borderId="0" xfId="0" applyNumberFormat="1"/>
    <xf numFmtId="4" fontId="0" fillId="0" borderId="0" xfId="0" applyNumberFormat="1"/>
    <xf numFmtId="37" fontId="4" fillId="0" borderId="0" xfId="1" applyNumberFormat="1" applyFont="1" applyAlignment="1">
      <alignment horizontal="right"/>
    </xf>
    <xf numFmtId="37" fontId="4" fillId="0" borderId="1" xfId="1" applyNumberFormat="1" applyFont="1" applyBorder="1" applyAlignment="1">
      <alignment horizontal="right"/>
    </xf>
    <xf numFmtId="0" fontId="8" fillId="2" borderId="2" xfId="0" applyFont="1" applyFill="1" applyBorder="1" applyAlignment="1">
      <alignment horizontal="centerContinuous"/>
    </xf>
    <xf numFmtId="0" fontId="8" fillId="2" borderId="3" xfId="0" applyFont="1" applyFill="1" applyBorder="1" applyAlignment="1">
      <alignment horizontal="center"/>
    </xf>
    <xf numFmtId="0" fontId="0" fillId="0" borderId="2" xfId="0" applyBorder="1"/>
    <xf numFmtId="10" fontId="0" fillId="0" borderId="2" xfId="2" applyNumberFormat="1" applyFont="1" applyBorder="1"/>
    <xf numFmtId="0" fontId="9" fillId="0" borderId="0" xfId="0" applyFont="1"/>
    <xf numFmtId="0" fontId="3" fillId="0" borderId="0" xfId="0" applyFont="1" applyAlignment="1">
      <alignment horizontal="centerContinuous"/>
    </xf>
    <xf numFmtId="0" fontId="0" fillId="0" borderId="0" xfId="0" applyAlignment="1">
      <alignment horizontal="centerContinuous"/>
    </xf>
    <xf numFmtId="40" fontId="9" fillId="0" borderId="0" xfId="0" applyNumberFormat="1" applyFont="1" applyAlignment="1">
      <alignment horizontal="right"/>
    </xf>
    <xf numFmtId="9" fontId="9" fillId="0" borderId="0" xfId="2" applyFont="1" applyAlignment="1">
      <alignment horizontal="right"/>
    </xf>
    <xf numFmtId="10" fontId="9" fillId="0" borderId="0" xfId="2" applyNumberFormat="1" applyFont="1" applyAlignment="1">
      <alignment horizontal="right"/>
    </xf>
    <xf numFmtId="0" fontId="0" fillId="0" borderId="0" xfId="0" applyAlignment="1"/>
    <xf numFmtId="0" fontId="11" fillId="2" borderId="4" xfId="0" applyFont="1" applyFill="1" applyBorder="1"/>
    <xf numFmtId="0" fontId="11" fillId="2" borderId="5" xfId="0" applyFont="1" applyFill="1" applyBorder="1" applyAlignment="1">
      <alignment horizontal="center"/>
    </xf>
    <xf numFmtId="0" fontId="3" fillId="2" borderId="0" xfId="0" applyFont="1" applyFill="1" applyAlignment="1">
      <alignment horizontal="centerContinuous"/>
    </xf>
    <xf numFmtId="0" fontId="2" fillId="2" borderId="3" xfId="0" applyFont="1" applyFill="1" applyBorder="1" applyAlignment="1">
      <alignment horizontal="left" vertical="center"/>
    </xf>
    <xf numFmtId="1" fontId="3" fillId="2" borderId="3" xfId="0" applyNumberFormat="1" applyFont="1" applyFill="1" applyBorder="1" applyAlignment="1">
      <alignment horizontal="right" vertical="center"/>
    </xf>
    <xf numFmtId="0" fontId="3" fillId="2" borderId="2" xfId="0" applyFont="1" applyFill="1" applyBorder="1" applyAlignment="1">
      <alignment horizontal="centerContinuous"/>
    </xf>
    <xf numFmtId="38" fontId="9" fillId="0" borderId="0" xfId="0" applyNumberFormat="1" applyFont="1" applyAlignment="1">
      <alignment horizontal="right"/>
    </xf>
    <xf numFmtId="164" fontId="9" fillId="0" borderId="0" xfId="3" applyNumberFormat="1" applyFont="1" applyAlignment="1">
      <alignment horizontal="right"/>
    </xf>
    <xf numFmtId="10" fontId="0" fillId="0" borderId="0" xfId="0" applyNumberFormat="1"/>
    <xf numFmtId="43" fontId="0" fillId="0" borderId="0" xfId="1" applyFont="1"/>
    <xf numFmtId="0" fontId="8" fillId="2" borderId="0" xfId="0" applyFont="1" applyFill="1" applyBorder="1" applyAlignment="1">
      <alignment horizontal="centerContinuous"/>
    </xf>
    <xf numFmtId="1" fontId="0" fillId="0" borderId="0" xfId="0" applyNumberFormat="1" applyAlignment="1">
      <alignment horizontal="center"/>
    </xf>
    <xf numFmtId="0" fontId="1" fillId="0" borderId="0" xfId="0" applyFont="1"/>
    <xf numFmtId="165" fontId="9" fillId="0" borderId="0" xfId="2" applyNumberFormat="1" applyFont="1" applyAlignment="1">
      <alignment horizontal="right"/>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1'!$A$1</c:f>
          <c:strCache>
            <c:ptCount val="1"/>
            <c:pt idx="0">
              <c:v>Tesla Inc.</c:v>
            </c:pt>
          </c:strCache>
        </c:strRef>
      </c:tx>
      <c:overlay val="0"/>
    </c:title>
    <c:autoTitleDeleted val="0"/>
    <c:view3D>
      <c:rotX val="10"/>
      <c:hPercent val="100"/>
      <c:rotY val="30"/>
      <c:depthPercent val="100"/>
      <c:rAngAx val="0"/>
      <c:perspective val="70"/>
    </c:view3D>
    <c:floor>
      <c:thickness val="0"/>
    </c:floor>
    <c:sideWall>
      <c:thickness val="0"/>
    </c:sideWall>
    <c:backWall>
      <c:thickness val="0"/>
    </c:backWall>
    <c:plotArea>
      <c:layout>
        <c:manualLayout>
          <c:layoutTarget val="inner"/>
          <c:xMode val="edge"/>
          <c:yMode val="edge"/>
          <c:x val="0.1433061492313461"/>
          <c:y val="0.19193108287206678"/>
          <c:w val="0.57535339332583424"/>
          <c:h val="0.59367376107689507"/>
        </c:manualLayout>
      </c:layout>
      <c:line3DChart>
        <c:grouping val="standard"/>
        <c:varyColors val="0"/>
        <c:ser>
          <c:idx val="1"/>
          <c:order val="0"/>
          <c:tx>
            <c:strRef>
              <c:f>'Prob 1'!$B$2</c:f>
              <c:strCache>
                <c:ptCount val="1"/>
                <c:pt idx="0">
                  <c:v>CLOSE</c:v>
                </c:pt>
              </c:strCache>
            </c:strRef>
          </c:tx>
          <c:cat>
            <c:numRef>
              <c:f>'Prob 1'!$A$3:$A$8</c:f>
              <c:numCache>
                <c:formatCode>0</c:formatCode>
                <c:ptCount val="6"/>
                <c:pt idx="0">
                  <c:v>2014</c:v>
                </c:pt>
                <c:pt idx="1">
                  <c:v>2015</c:v>
                </c:pt>
                <c:pt idx="2">
                  <c:v>2016</c:v>
                </c:pt>
                <c:pt idx="3">
                  <c:v>2017</c:v>
                </c:pt>
                <c:pt idx="4">
                  <c:v>2018</c:v>
                </c:pt>
                <c:pt idx="5">
                  <c:v>2019</c:v>
                </c:pt>
              </c:numCache>
            </c:numRef>
          </c:cat>
          <c:val>
            <c:numRef>
              <c:f>'Prob 1'!$B$3:$B$8</c:f>
              <c:numCache>
                <c:formatCode>_(* #,##0.00_);_(* \(#,##0.00\);_(* "-"??_);_(@_)</c:formatCode>
                <c:ptCount val="6"/>
                <c:pt idx="0">
                  <c:v>223.57</c:v>
                </c:pt>
                <c:pt idx="1">
                  <c:v>265.41000000000003</c:v>
                </c:pt>
                <c:pt idx="2">
                  <c:v>229.51</c:v>
                </c:pt>
                <c:pt idx="3">
                  <c:v>343.85</c:v>
                </c:pt>
                <c:pt idx="4">
                  <c:v>306.64999999999998</c:v>
                </c:pt>
                <c:pt idx="5">
                  <c:v>228.04</c:v>
                </c:pt>
              </c:numCache>
            </c:numRef>
          </c:val>
          <c:smooth val="0"/>
          <c:extLst>
            <c:ext xmlns:c16="http://schemas.microsoft.com/office/drawing/2014/chart" uri="{C3380CC4-5D6E-409C-BE32-E72D297353CC}">
              <c16:uniqueId val="{00000000-3447-42E8-B552-DCF21298FE2C}"/>
            </c:ext>
          </c:extLst>
        </c:ser>
        <c:dLbls>
          <c:showLegendKey val="0"/>
          <c:showVal val="0"/>
          <c:showCatName val="0"/>
          <c:showSerName val="0"/>
          <c:showPercent val="0"/>
          <c:showBubbleSize val="0"/>
        </c:dLbls>
        <c:axId val="534532904"/>
        <c:axId val="534532512"/>
        <c:axId val="531758272"/>
      </c:line3DChart>
      <c:catAx>
        <c:axId val="534532904"/>
        <c:scaling>
          <c:orientation val="minMax"/>
        </c:scaling>
        <c:delete val="0"/>
        <c:axPos val="b"/>
        <c:numFmt formatCode="0" sourceLinked="1"/>
        <c:majorTickMark val="out"/>
        <c:minorTickMark val="none"/>
        <c:tickLblPos val="nextTo"/>
        <c:crossAx val="534532512"/>
        <c:crosses val="autoZero"/>
        <c:auto val="1"/>
        <c:lblAlgn val="ctr"/>
        <c:lblOffset val="100"/>
        <c:noMultiLvlLbl val="0"/>
      </c:catAx>
      <c:valAx>
        <c:axId val="534532512"/>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32904"/>
        <c:crosses val="autoZero"/>
        <c:crossBetween val="between"/>
      </c:valAx>
      <c:serAx>
        <c:axId val="531758272"/>
        <c:scaling>
          <c:orientation val="minMax"/>
        </c:scaling>
        <c:delete val="0"/>
        <c:axPos val="b"/>
        <c:majorTickMark val="out"/>
        <c:minorTickMark val="none"/>
        <c:tickLblPos val="nextTo"/>
        <c:crossAx val="534532512"/>
        <c:crosses val="autoZero"/>
      </c:serAx>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prstMaterial="matte"/>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1'!$G$1</c:f>
          <c:strCache>
            <c:ptCount val="1"/>
            <c:pt idx="0">
              <c:v>Tesla Inc.
 (line chart)</c:v>
            </c:pt>
          </c:strCache>
        </c:strRef>
      </c:tx>
      <c:overlay val="0"/>
      <c:txPr>
        <a:bodyPr/>
        <a:lstStyle/>
        <a:p>
          <a:pPr>
            <a:defRPr sz="1200"/>
          </a:pPr>
          <a:endParaRPr lang="en-US"/>
        </a:p>
      </c:txPr>
    </c:title>
    <c:autoTitleDeleted val="0"/>
    <c:plotArea>
      <c:layout/>
      <c:lineChart>
        <c:grouping val="standard"/>
        <c:varyColors val="0"/>
        <c:ser>
          <c:idx val="1"/>
          <c:order val="0"/>
          <c:tx>
            <c:strRef>
              <c:f>'Prob 1'!$B$2</c:f>
              <c:strCache>
                <c:ptCount val="1"/>
                <c:pt idx="0">
                  <c:v>CLOSE</c:v>
                </c:pt>
              </c:strCache>
            </c:strRef>
          </c:tx>
          <c:marker>
            <c:symbol val="circle"/>
            <c:size val="5"/>
            <c:spPr>
              <a:solidFill>
                <a:srgbClr val="C00000"/>
              </a:solidFill>
            </c:spPr>
          </c:marker>
          <c:cat>
            <c:numRef>
              <c:f>'Prob 1'!$A$3:$A$8</c:f>
              <c:numCache>
                <c:formatCode>0</c:formatCode>
                <c:ptCount val="6"/>
                <c:pt idx="0">
                  <c:v>2014</c:v>
                </c:pt>
                <c:pt idx="1">
                  <c:v>2015</c:v>
                </c:pt>
                <c:pt idx="2">
                  <c:v>2016</c:v>
                </c:pt>
                <c:pt idx="3">
                  <c:v>2017</c:v>
                </c:pt>
                <c:pt idx="4">
                  <c:v>2018</c:v>
                </c:pt>
                <c:pt idx="5">
                  <c:v>2019</c:v>
                </c:pt>
              </c:numCache>
            </c:numRef>
          </c:cat>
          <c:val>
            <c:numRef>
              <c:f>'Prob 1'!$B$3:$B$8</c:f>
              <c:numCache>
                <c:formatCode>_(* #,##0.00_);_(* \(#,##0.00\);_(* "-"??_);_(@_)</c:formatCode>
                <c:ptCount val="6"/>
                <c:pt idx="0">
                  <c:v>223.57</c:v>
                </c:pt>
                <c:pt idx="1">
                  <c:v>265.41000000000003</c:v>
                </c:pt>
                <c:pt idx="2">
                  <c:v>229.51</c:v>
                </c:pt>
                <c:pt idx="3">
                  <c:v>343.85</c:v>
                </c:pt>
                <c:pt idx="4">
                  <c:v>306.64999999999998</c:v>
                </c:pt>
                <c:pt idx="5">
                  <c:v>228.04</c:v>
                </c:pt>
              </c:numCache>
            </c:numRef>
          </c:val>
          <c:smooth val="0"/>
          <c:extLst>
            <c:ext xmlns:c16="http://schemas.microsoft.com/office/drawing/2014/chart" uri="{C3380CC4-5D6E-409C-BE32-E72D297353CC}">
              <c16:uniqueId val="{00000000-05E5-4A28-A5EC-198210B858C2}"/>
            </c:ext>
          </c:extLst>
        </c:ser>
        <c:dLbls>
          <c:showLegendKey val="0"/>
          <c:showVal val="0"/>
          <c:showCatName val="0"/>
          <c:showSerName val="0"/>
          <c:showPercent val="0"/>
          <c:showBubbleSize val="0"/>
        </c:dLbls>
        <c:marker val="1"/>
        <c:smooth val="0"/>
        <c:axId val="534540352"/>
        <c:axId val="534527808"/>
      </c:lineChart>
      <c:catAx>
        <c:axId val="534540352"/>
        <c:scaling>
          <c:orientation val="minMax"/>
        </c:scaling>
        <c:delete val="0"/>
        <c:axPos val="b"/>
        <c:numFmt formatCode="0" sourceLinked="1"/>
        <c:majorTickMark val="out"/>
        <c:minorTickMark val="none"/>
        <c:tickLblPos val="nextTo"/>
        <c:crossAx val="534527808"/>
        <c:crosses val="autoZero"/>
        <c:auto val="1"/>
        <c:lblAlgn val="ctr"/>
        <c:lblOffset val="100"/>
        <c:tickLblSkip val="1"/>
        <c:noMultiLvlLbl val="0"/>
      </c:catAx>
      <c:valAx>
        <c:axId val="534527808"/>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4035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1'!$N$1</c:f>
          <c:strCache>
            <c:ptCount val="1"/>
            <c:pt idx="0">
              <c:v>Tesla Inc.
 (XY Scatter Chart)</c:v>
            </c:pt>
          </c:strCache>
        </c:strRef>
      </c:tx>
      <c:overlay val="0"/>
      <c:txPr>
        <a:bodyPr/>
        <a:lstStyle/>
        <a:p>
          <a:pPr>
            <a:defRPr sz="1200"/>
          </a:pPr>
          <a:endParaRPr lang="en-US"/>
        </a:p>
      </c:txPr>
    </c:title>
    <c:autoTitleDeleted val="0"/>
    <c:plotArea>
      <c:layout>
        <c:manualLayout>
          <c:layoutTarget val="inner"/>
          <c:xMode val="edge"/>
          <c:yMode val="edge"/>
          <c:x val="0.14336567304086989"/>
          <c:y val="0.32608923884514435"/>
          <c:w val="0.62080075928009004"/>
          <c:h val="0.35673813050596392"/>
        </c:manualLayout>
      </c:layout>
      <c:scatterChart>
        <c:scatterStyle val="lineMarker"/>
        <c:varyColors val="0"/>
        <c:ser>
          <c:idx val="0"/>
          <c:order val="0"/>
          <c:tx>
            <c:strRef>
              <c:f>'Prob 1'!$B$2</c:f>
              <c:strCache>
                <c:ptCount val="1"/>
                <c:pt idx="0">
                  <c:v>CLOSE</c:v>
                </c:pt>
              </c:strCache>
            </c:strRef>
          </c:tx>
          <c:marker>
            <c:symbol val="circle"/>
            <c:size val="5"/>
          </c:marker>
          <c:xVal>
            <c:numRef>
              <c:f>'Prob 1'!$A$3:$A$8</c:f>
              <c:numCache>
                <c:formatCode>0</c:formatCode>
                <c:ptCount val="6"/>
                <c:pt idx="0">
                  <c:v>2014</c:v>
                </c:pt>
                <c:pt idx="1">
                  <c:v>2015</c:v>
                </c:pt>
                <c:pt idx="2">
                  <c:v>2016</c:v>
                </c:pt>
                <c:pt idx="3">
                  <c:v>2017</c:v>
                </c:pt>
                <c:pt idx="4">
                  <c:v>2018</c:v>
                </c:pt>
                <c:pt idx="5">
                  <c:v>2019</c:v>
                </c:pt>
              </c:numCache>
            </c:numRef>
          </c:xVal>
          <c:yVal>
            <c:numRef>
              <c:f>'Prob 1'!$B$3:$B$8</c:f>
              <c:numCache>
                <c:formatCode>_(* #,##0.00_);_(* \(#,##0.00\);_(* "-"??_);_(@_)</c:formatCode>
                <c:ptCount val="6"/>
                <c:pt idx="0">
                  <c:v>223.57</c:v>
                </c:pt>
                <c:pt idx="1">
                  <c:v>265.41000000000003</c:v>
                </c:pt>
                <c:pt idx="2">
                  <c:v>229.51</c:v>
                </c:pt>
                <c:pt idx="3">
                  <c:v>343.85</c:v>
                </c:pt>
                <c:pt idx="4">
                  <c:v>306.64999999999998</c:v>
                </c:pt>
                <c:pt idx="5">
                  <c:v>228.04</c:v>
                </c:pt>
              </c:numCache>
            </c:numRef>
          </c:yVal>
          <c:smooth val="0"/>
          <c:extLst>
            <c:ext xmlns:c16="http://schemas.microsoft.com/office/drawing/2014/chart" uri="{C3380CC4-5D6E-409C-BE32-E72D297353CC}">
              <c16:uniqueId val="{00000000-B7EF-4868-9B38-D0B1EBAC983A}"/>
            </c:ext>
          </c:extLst>
        </c:ser>
        <c:dLbls>
          <c:showLegendKey val="0"/>
          <c:showVal val="0"/>
          <c:showCatName val="0"/>
          <c:showSerName val="0"/>
          <c:showPercent val="0"/>
          <c:showBubbleSize val="0"/>
        </c:dLbls>
        <c:axId val="534528984"/>
        <c:axId val="534530160"/>
      </c:scatterChart>
      <c:valAx>
        <c:axId val="534528984"/>
        <c:scaling>
          <c:orientation val="minMax"/>
        </c:scaling>
        <c:delete val="0"/>
        <c:axPos val="b"/>
        <c:numFmt formatCode="0" sourceLinked="1"/>
        <c:majorTickMark val="out"/>
        <c:minorTickMark val="none"/>
        <c:tickLblPos val="nextTo"/>
        <c:txPr>
          <a:bodyPr rot="-3000000" vert="horz"/>
          <a:lstStyle/>
          <a:p>
            <a:pPr>
              <a:defRPr/>
            </a:pPr>
            <a:endParaRPr lang="en-US"/>
          </a:p>
        </c:txPr>
        <c:crossAx val="534530160"/>
        <c:crosses val="autoZero"/>
        <c:crossBetween val="midCat"/>
      </c:valAx>
      <c:valAx>
        <c:axId val="534530160"/>
        <c:scaling>
          <c:orientation val="minMax"/>
        </c:scaling>
        <c:delete val="0"/>
        <c:axPos val="l"/>
        <c:majorGridlines>
          <c:spPr>
            <a:ln>
              <a:solidFill>
                <a:schemeClr val="bg1">
                  <a:lumMod val="85000"/>
                </a:schemeClr>
              </a:solidFill>
            </a:ln>
          </c:spPr>
        </c:majorGridlines>
        <c:numFmt formatCode="_(* #,##0.00_);_(* \(#,##0.00\);_(* &quot;-&quot;??_);_(@_)" sourceLinked="1"/>
        <c:majorTickMark val="out"/>
        <c:minorTickMark val="none"/>
        <c:tickLblPos val="nextTo"/>
        <c:crossAx val="534528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2'!$A$1</c:f>
          <c:strCache>
            <c:ptCount val="1"/>
            <c:pt idx="0">
              <c:v>Oracle Corporation</c:v>
            </c:pt>
          </c:strCache>
        </c:strRef>
      </c:tx>
      <c:overlay val="0"/>
    </c:title>
    <c:autoTitleDeleted val="0"/>
    <c:plotArea>
      <c:layout/>
      <c:barChart>
        <c:barDir val="col"/>
        <c:grouping val="clustered"/>
        <c:varyColors val="0"/>
        <c:ser>
          <c:idx val="0"/>
          <c:order val="0"/>
          <c:tx>
            <c:strRef>
              <c:f>'Prob 2'!$A$3</c:f>
              <c:strCache>
                <c:ptCount val="1"/>
                <c:pt idx="0">
                  <c:v>Sales</c:v>
                </c:pt>
              </c:strCache>
            </c:strRef>
          </c:tx>
          <c:invertIfNegative val="0"/>
          <c:cat>
            <c:numRef>
              <c:f>'Prob 2'!$B$2:$F$2</c:f>
              <c:numCache>
                <c:formatCode>0</c:formatCode>
                <c:ptCount val="5"/>
                <c:pt idx="0">
                  <c:v>2019</c:v>
                </c:pt>
                <c:pt idx="1">
                  <c:v>2018</c:v>
                </c:pt>
                <c:pt idx="2">
                  <c:v>2017</c:v>
                </c:pt>
                <c:pt idx="3">
                  <c:v>2016</c:v>
                </c:pt>
                <c:pt idx="4">
                  <c:v>2015</c:v>
                </c:pt>
              </c:numCache>
            </c:numRef>
          </c:cat>
          <c:val>
            <c:numRef>
              <c:f>'Prob 2'!$B$3:$F$3</c:f>
              <c:numCache>
                <c:formatCode>#,##0_);\(#,##0\)</c:formatCode>
                <c:ptCount val="5"/>
                <c:pt idx="0">
                  <c:v>39506</c:v>
                </c:pt>
                <c:pt idx="1">
                  <c:v>39831</c:v>
                </c:pt>
                <c:pt idx="2">
                  <c:v>37728</c:v>
                </c:pt>
                <c:pt idx="3">
                  <c:v>37047</c:v>
                </c:pt>
                <c:pt idx="4">
                  <c:v>38226</c:v>
                </c:pt>
              </c:numCache>
            </c:numRef>
          </c:val>
          <c:extLst>
            <c:ext xmlns:c16="http://schemas.microsoft.com/office/drawing/2014/chart" uri="{C3380CC4-5D6E-409C-BE32-E72D297353CC}">
              <c16:uniqueId val="{00000000-108A-49E0-8B50-D46590151687}"/>
            </c:ext>
          </c:extLst>
        </c:ser>
        <c:ser>
          <c:idx val="1"/>
          <c:order val="1"/>
          <c:tx>
            <c:strRef>
              <c:f>'Prob 2'!$A$4</c:f>
              <c:strCache>
                <c:ptCount val="1"/>
                <c:pt idx="0">
                  <c:v>Net Income</c:v>
                </c:pt>
              </c:strCache>
            </c:strRef>
          </c:tx>
          <c:invertIfNegative val="0"/>
          <c:cat>
            <c:numRef>
              <c:f>'Prob 2'!$B$2:$F$2</c:f>
              <c:numCache>
                <c:formatCode>0</c:formatCode>
                <c:ptCount val="5"/>
                <c:pt idx="0">
                  <c:v>2019</c:v>
                </c:pt>
                <c:pt idx="1">
                  <c:v>2018</c:v>
                </c:pt>
                <c:pt idx="2">
                  <c:v>2017</c:v>
                </c:pt>
                <c:pt idx="3">
                  <c:v>2016</c:v>
                </c:pt>
                <c:pt idx="4">
                  <c:v>2015</c:v>
                </c:pt>
              </c:numCache>
            </c:numRef>
          </c:cat>
          <c:val>
            <c:numRef>
              <c:f>'Prob 2'!$B$4:$F$4</c:f>
              <c:numCache>
                <c:formatCode>#,##0_);\(#,##0\)</c:formatCode>
                <c:ptCount val="5"/>
                <c:pt idx="0">
                  <c:v>11083</c:v>
                </c:pt>
                <c:pt idx="1">
                  <c:v>3825</c:v>
                </c:pt>
                <c:pt idx="2">
                  <c:v>9335</c:v>
                </c:pt>
                <c:pt idx="3">
                  <c:v>8901</c:v>
                </c:pt>
                <c:pt idx="4">
                  <c:v>9938</c:v>
                </c:pt>
              </c:numCache>
            </c:numRef>
          </c:val>
          <c:extLst>
            <c:ext xmlns:c16="http://schemas.microsoft.com/office/drawing/2014/chart" uri="{C3380CC4-5D6E-409C-BE32-E72D297353CC}">
              <c16:uniqueId val="{00000001-108A-49E0-8B50-D46590151687}"/>
            </c:ext>
          </c:extLst>
        </c:ser>
        <c:dLbls>
          <c:showLegendKey val="0"/>
          <c:showVal val="0"/>
          <c:showCatName val="0"/>
          <c:showSerName val="0"/>
          <c:showPercent val="0"/>
          <c:showBubbleSize val="0"/>
        </c:dLbls>
        <c:gapWidth val="150"/>
        <c:axId val="470713920"/>
        <c:axId val="470712352"/>
      </c:barChart>
      <c:catAx>
        <c:axId val="470713920"/>
        <c:scaling>
          <c:orientation val="maxMin"/>
        </c:scaling>
        <c:delete val="0"/>
        <c:axPos val="b"/>
        <c:title>
          <c:tx>
            <c:rich>
              <a:bodyPr/>
              <a:lstStyle/>
              <a:p>
                <a:pPr>
                  <a:defRPr/>
                </a:pPr>
                <a:r>
                  <a:rPr lang="en-US"/>
                  <a:t>Year</a:t>
                </a:r>
              </a:p>
            </c:rich>
          </c:tx>
          <c:overlay val="0"/>
        </c:title>
        <c:numFmt formatCode="0" sourceLinked="1"/>
        <c:majorTickMark val="out"/>
        <c:minorTickMark val="none"/>
        <c:tickLblPos val="nextTo"/>
        <c:crossAx val="470712352"/>
        <c:crosses val="autoZero"/>
        <c:auto val="1"/>
        <c:lblAlgn val="ctr"/>
        <c:lblOffset val="100"/>
        <c:noMultiLvlLbl val="0"/>
      </c:catAx>
      <c:valAx>
        <c:axId val="47071235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overlay val="0"/>
        </c:title>
        <c:numFmt formatCode="#,##0_);\(#,##0\)" sourceLinked="1"/>
        <c:majorTickMark val="out"/>
        <c:minorTickMark val="none"/>
        <c:tickLblPos val="nextTo"/>
        <c:crossAx val="470713920"/>
        <c:crosses val="max"/>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'Prob 3'!$A$1</c:f>
          <c:strCache>
            <c:ptCount val="1"/>
            <c:pt idx="0">
              <c:v>Kroger Co.</c:v>
            </c:pt>
          </c:strCache>
        </c:strRef>
      </c:tx>
      <c:overlay val="0"/>
    </c:title>
    <c:autoTitleDeleted val="0"/>
    <c:plotArea>
      <c:layout/>
      <c:barChart>
        <c:barDir val="col"/>
        <c:grouping val="clustered"/>
        <c:varyColors val="0"/>
        <c:ser>
          <c:idx val="0"/>
          <c:order val="0"/>
          <c:tx>
            <c:strRef>
              <c:f>'Prob 3'!$A$3</c:f>
              <c:strCache>
                <c:ptCount val="1"/>
                <c:pt idx="0">
                  <c:v>Sales</c:v>
                </c:pt>
              </c:strCache>
            </c:strRef>
          </c:tx>
          <c:invertIfNegative val="0"/>
          <c:cat>
            <c:numRef>
              <c:f>'Prob 3'!$B$2:$F$2</c:f>
              <c:numCache>
                <c:formatCode>0</c:formatCode>
                <c:ptCount val="5"/>
                <c:pt idx="0">
                  <c:v>2019</c:v>
                </c:pt>
                <c:pt idx="1">
                  <c:v>2018</c:v>
                </c:pt>
                <c:pt idx="2">
                  <c:v>2017</c:v>
                </c:pt>
                <c:pt idx="3">
                  <c:v>2016</c:v>
                </c:pt>
                <c:pt idx="4">
                  <c:v>2015</c:v>
                </c:pt>
              </c:numCache>
            </c:numRef>
          </c:cat>
          <c:val>
            <c:numRef>
              <c:f>'Prob 3'!$B$3:$F$3</c:f>
              <c:numCache>
                <c:formatCode>#,##0_);\(#,##0\)</c:formatCode>
                <c:ptCount val="5"/>
                <c:pt idx="0">
                  <c:v>121162</c:v>
                </c:pt>
                <c:pt idx="1">
                  <c:v>122662</c:v>
                </c:pt>
                <c:pt idx="2">
                  <c:v>115337</c:v>
                </c:pt>
                <c:pt idx="3">
                  <c:v>109830</c:v>
                </c:pt>
                <c:pt idx="4">
                  <c:v>108465</c:v>
                </c:pt>
              </c:numCache>
            </c:numRef>
          </c:val>
          <c:extLst>
            <c:ext xmlns:c16="http://schemas.microsoft.com/office/drawing/2014/chart" uri="{C3380CC4-5D6E-409C-BE32-E72D297353CC}">
              <c16:uniqueId val="{00000000-9BF0-41E6-814E-F8D0601D5CE7}"/>
            </c:ext>
          </c:extLst>
        </c:ser>
        <c:ser>
          <c:idx val="1"/>
          <c:order val="1"/>
          <c:tx>
            <c:strRef>
              <c:f>'Prob 3'!$A$4</c:f>
              <c:strCache>
                <c:ptCount val="1"/>
                <c:pt idx="0">
                  <c:v>Net Income</c:v>
                </c:pt>
              </c:strCache>
            </c:strRef>
          </c:tx>
          <c:invertIfNegative val="0"/>
          <c:cat>
            <c:numRef>
              <c:f>'Prob 3'!$B$2:$F$2</c:f>
              <c:numCache>
                <c:formatCode>0</c:formatCode>
                <c:ptCount val="5"/>
                <c:pt idx="0">
                  <c:v>2019</c:v>
                </c:pt>
                <c:pt idx="1">
                  <c:v>2018</c:v>
                </c:pt>
                <c:pt idx="2">
                  <c:v>2017</c:v>
                </c:pt>
                <c:pt idx="3">
                  <c:v>2016</c:v>
                </c:pt>
                <c:pt idx="4">
                  <c:v>2015</c:v>
                </c:pt>
              </c:numCache>
            </c:numRef>
          </c:cat>
          <c:val>
            <c:numRef>
              <c:f>'Prob 3'!$B$4:$F$4</c:f>
              <c:numCache>
                <c:formatCode>#,##0_);\(#,##0\)</c:formatCode>
                <c:ptCount val="5"/>
                <c:pt idx="0">
                  <c:v>3076</c:v>
                </c:pt>
                <c:pt idx="1">
                  <c:v>1890</c:v>
                </c:pt>
                <c:pt idx="2">
                  <c:v>1959</c:v>
                </c:pt>
                <c:pt idx="3">
                  <c:v>2021</c:v>
                </c:pt>
                <c:pt idx="4">
                  <c:v>1711</c:v>
                </c:pt>
              </c:numCache>
            </c:numRef>
          </c:val>
          <c:extLst>
            <c:ext xmlns:c16="http://schemas.microsoft.com/office/drawing/2014/chart" uri="{C3380CC4-5D6E-409C-BE32-E72D297353CC}">
              <c16:uniqueId val="{00000001-9BF0-41E6-814E-F8D0601D5CE7}"/>
            </c:ext>
          </c:extLst>
        </c:ser>
        <c:dLbls>
          <c:showLegendKey val="0"/>
          <c:showVal val="0"/>
          <c:showCatName val="0"/>
          <c:showSerName val="0"/>
          <c:showPercent val="0"/>
          <c:showBubbleSize val="0"/>
        </c:dLbls>
        <c:gapWidth val="150"/>
        <c:axId val="470717056"/>
        <c:axId val="470712744"/>
      </c:barChart>
      <c:catAx>
        <c:axId val="470717056"/>
        <c:scaling>
          <c:orientation val="maxMin"/>
        </c:scaling>
        <c:delete val="0"/>
        <c:axPos val="b"/>
        <c:title>
          <c:tx>
            <c:rich>
              <a:bodyPr/>
              <a:lstStyle/>
              <a:p>
                <a:pPr>
                  <a:defRPr/>
                </a:pPr>
                <a:r>
                  <a:rPr lang="en-US"/>
                  <a:t>Year</a:t>
                </a:r>
              </a:p>
            </c:rich>
          </c:tx>
          <c:overlay val="0"/>
        </c:title>
        <c:numFmt formatCode="0" sourceLinked="1"/>
        <c:majorTickMark val="out"/>
        <c:minorTickMark val="none"/>
        <c:tickLblPos val="nextTo"/>
        <c:crossAx val="470712744"/>
        <c:crosses val="autoZero"/>
        <c:auto val="1"/>
        <c:lblAlgn val="ctr"/>
        <c:lblOffset val="100"/>
        <c:noMultiLvlLbl val="0"/>
      </c:catAx>
      <c:valAx>
        <c:axId val="470712744"/>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Dollars (millions)</a:t>
                </a:r>
              </a:p>
            </c:rich>
          </c:tx>
          <c:overlay val="0"/>
        </c:title>
        <c:numFmt formatCode="#,##0_);\(#,##0\)" sourceLinked="1"/>
        <c:majorTickMark val="out"/>
        <c:minorTickMark val="none"/>
        <c:tickLblPos val="nextTo"/>
        <c:crossAx val="470717056"/>
        <c:crosses val="max"/>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Volatility</a:t>
            </a:r>
            <a:r>
              <a:rPr lang="en-US" sz="1200" baseline="0"/>
              <a:t> of Growth Rates vs Difference in Types of Mean</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'Prob 4'!$F$52</c:f>
              <c:strCache>
                <c:ptCount val="1"/>
                <c:pt idx="0">
                  <c:v>Std Dev</c:v>
                </c:pt>
              </c:strCache>
            </c:strRef>
          </c:tx>
          <c:spPr>
            <a:ln w="28575" cap="rnd">
              <a:noFill/>
              <a:round/>
            </a:ln>
            <a:effectLst/>
          </c:spPr>
          <c:marker>
            <c:symbol val="circle"/>
            <c:size val="8"/>
            <c:spPr>
              <a:solidFill>
                <a:schemeClr val="accent1"/>
              </a:solidFill>
              <a:ln w="9525">
                <a:solidFill>
                  <a:schemeClr val="accent1"/>
                </a:solidFill>
              </a:ln>
              <a:effectLst/>
            </c:spPr>
          </c:marker>
          <c:trendline>
            <c:spPr>
              <a:ln w="19050" cap="rnd">
                <a:solidFill>
                  <a:schemeClr val="accent1"/>
                </a:solidFill>
                <a:prstDash val="solid"/>
              </a:ln>
              <a:effectLst/>
            </c:spPr>
            <c:trendlineType val="linear"/>
            <c:dispRSqr val="0"/>
            <c:dispEq val="0"/>
          </c:trendline>
          <c:xVal>
            <c:numRef>
              <c:f>'Prob 4'!$E$53:$E$63</c:f>
              <c:numCache>
                <c:formatCode>0.00%</c:formatCode>
                <c:ptCount val="11"/>
                <c:pt idx="0">
                  <c:v>1.209116148541356E-3</c:v>
                </c:pt>
                <c:pt idx="1">
                  <c:v>6.8148950419258947E-3</c:v>
                </c:pt>
                <c:pt idx="2">
                  <c:v>6.5409433636474668E-3</c:v>
                </c:pt>
                <c:pt idx="3">
                  <c:v>2.4818297336425754</c:v>
                </c:pt>
                <c:pt idx="4">
                  <c:v>0.78745825056309093</c:v>
                </c:pt>
                <c:pt idx="5">
                  <c:v>1.3052986605836814E-3</c:v>
                </c:pt>
                <c:pt idx="6">
                  <c:v>2.8554047472421906E-3</c:v>
                </c:pt>
                <c:pt idx="7">
                  <c:v>1.0687448464182542E-2</c:v>
                </c:pt>
                <c:pt idx="8">
                  <c:v>1.8639724621890841E-3</c:v>
                </c:pt>
                <c:pt idx="9">
                  <c:v>1.3262664686390646E-3</c:v>
                </c:pt>
                <c:pt idx="10">
                  <c:v>1.5830536050302768E-3</c:v>
                </c:pt>
              </c:numCache>
            </c:numRef>
          </c:xVal>
          <c:yVal>
            <c:numRef>
              <c:f>'Prob 4'!$F$53:$F$63</c:f>
              <c:numCache>
                <c:formatCode>0.00%</c:formatCode>
                <c:ptCount val="11"/>
                <c:pt idx="0">
                  <c:v>5.6690095583172131E-2</c:v>
                </c:pt>
                <c:pt idx="1">
                  <c:v>0.13578058170123161</c:v>
                </c:pt>
                <c:pt idx="2">
                  <c:v>0.14561371560257752</c:v>
                </c:pt>
                <c:pt idx="3">
                  <c:v>5.5517210060330706</c:v>
                </c:pt>
                <c:pt idx="4">
                  <c:v>2.1562472195662163</c:v>
                </c:pt>
                <c:pt idx="5">
                  <c:v>6.0264241231274746E-2</c:v>
                </c:pt>
                <c:pt idx="6">
                  <c:v>8.4781338766085304E-2</c:v>
                </c:pt>
                <c:pt idx="7">
                  <c:v>0.18332525322293455</c:v>
                </c:pt>
                <c:pt idx="8">
                  <c:v>6.9777191383580808E-2</c:v>
                </c:pt>
                <c:pt idx="9">
                  <c:v>6.0796081769722683E-2</c:v>
                </c:pt>
                <c:pt idx="10">
                  <c:v>6.7011820361423238E-2</c:v>
                </c:pt>
              </c:numCache>
            </c:numRef>
          </c:yVal>
          <c:smooth val="0"/>
          <c:extLst>
            <c:ext xmlns:c16="http://schemas.microsoft.com/office/drawing/2014/chart" uri="{C3380CC4-5D6E-409C-BE32-E72D297353CC}">
              <c16:uniqueId val="{00000000-A6E5-4CAB-83D6-4B067B536AA3}"/>
            </c:ext>
          </c:extLst>
        </c:ser>
        <c:dLbls>
          <c:showLegendKey val="0"/>
          <c:showVal val="0"/>
          <c:showCatName val="0"/>
          <c:showSerName val="0"/>
          <c:showPercent val="0"/>
          <c:showBubbleSize val="0"/>
        </c:dLbls>
        <c:axId val="1100721904"/>
        <c:axId val="1100720592"/>
      </c:scatterChart>
      <c:valAx>
        <c:axId val="1100721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Difference in Arithmetic and Geometric</a:t>
                </a:r>
                <a:r>
                  <a:rPr lang="en-US" baseline="0"/>
                  <a:t> Mean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720592"/>
        <c:crosses val="autoZero"/>
        <c:crossBetween val="midCat"/>
      </c:valAx>
      <c:valAx>
        <c:axId val="11007205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Deviation of Growth 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721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0</xdr:rowOff>
    </xdr:from>
    <xdr:to>
      <xdr:col>12</xdr:col>
      <xdr:colOff>0</xdr:colOff>
      <xdr:row>33</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0</xdr:row>
      <xdr:rowOff>0</xdr:rowOff>
    </xdr:from>
    <xdr:to>
      <xdr:col>19</xdr:col>
      <xdr:colOff>0</xdr:colOff>
      <xdr:row>10</xdr:row>
      <xdr:rowOff>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4705350" y="0"/>
          <a:ext cx="8534400" cy="1924050"/>
          <a:chOff x="3857625" y="0"/>
          <a:chExt cx="8534400" cy="1924050"/>
        </a:xfrm>
      </xdr:grpSpPr>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3857625" y="0"/>
          <a:ext cx="4267200" cy="192405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8124825" y="0"/>
          <a:ext cx="4267200" cy="19240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5</xdr:col>
      <xdr:colOff>0</xdr:colOff>
      <xdr:row>11</xdr:row>
      <xdr:rowOff>0</xdr:rowOff>
    </xdr:from>
    <xdr:to>
      <xdr:col>19</xdr:col>
      <xdr:colOff>0</xdr:colOff>
      <xdr:row>19</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857625" y="2114550"/>
          <a:ext cx="85344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a:t>
          </a:r>
          <a:r>
            <a:rPr lang="en-US" sz="1100"/>
            <a:t> The two charts</a:t>
          </a:r>
          <a:r>
            <a:rPr lang="en-US" sz="1100" baseline="0"/>
            <a:t> are created above. They appear to be very similar, but a close look will reveal a key difference. Notice that the data points on the line chart are aligned in the center of the X-axis label. In the XY chart they are aligned directly above the data point on the X-axis.</a:t>
          </a:r>
        </a:p>
        <a:p>
          <a:endParaRPr lang="en-US" sz="1100" baseline="0"/>
        </a:p>
        <a:p>
          <a:r>
            <a:rPr lang="en-US" sz="1100" baseline="0"/>
            <a:t>The reason for this is that the label on the line chart is just that, a label. Excel doesn't treat it as a number and it might as well be text. Since the years are numbers, the XY Scatter chart is slightly more appropriate in this case. However, it doesn't matter too much here. In other cases, though, it can make a great deal of difference. One of the most common questions that I get is "Why doesn't my chart display properly?" In many cases the answer is that a Line chart was used when a Scatter chart was the correct choice. Remember, Line charts are for categorical data and Scatter charts are for showing relationships in numerical data.</a:t>
          </a:r>
          <a:endParaRPr lang="en-US" sz="1100"/>
        </a:p>
      </xdr:txBody>
    </xdr:sp>
    <xdr:clientData/>
  </xdr:twoCellAnchor>
  <xdr:twoCellAnchor>
    <xdr:from>
      <xdr:col>5</xdr:col>
      <xdr:colOff>0</xdr:colOff>
      <xdr:row>34</xdr:row>
      <xdr:rowOff>0</xdr:rowOff>
    </xdr:from>
    <xdr:to>
      <xdr:col>12</xdr:col>
      <xdr:colOff>0</xdr:colOff>
      <xdr:row>40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857625" y="6496050"/>
          <a:ext cx="42672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e)</a:t>
          </a:r>
          <a:r>
            <a:rPr lang="en-US" sz="1100"/>
            <a:t> The above chart is a 3D Line chart that has been slightly rotated and has a marble backround</a:t>
          </a:r>
          <a:r>
            <a:rPr lang="en-US" sz="1100" baseline="0"/>
            <a:t> added. Note that the "eye candy" doesn't serve any practical purpose, and actually makes the data slightly more difficult to understand. This is an example of the type of chart that data visualization experts recommend against. Much better are the simple charts above.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1025" name="Picture 1" descr="1x1trans">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1026" name="Picture 2" descr="1x1trans">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1034" name="Picture 10" descr="1x1trans">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1035" name="Picture 11" descr="1x1trans">
          <a:extLst>
            <a:ext uri="{FF2B5EF4-FFF2-40B4-BE49-F238E27FC236}">
              <a16:creationId xmlns:a16="http://schemas.microsoft.com/office/drawing/2014/main" id="{00000000-0008-0000-01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1036" name="Picture 12" descr="1x1trans">
          <a:extLst>
            <a:ext uri="{FF2B5EF4-FFF2-40B4-BE49-F238E27FC236}">
              <a16:creationId xmlns:a16="http://schemas.microsoft.com/office/drawing/2014/main" id="{00000000-0008-0000-01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037" name="Picture 13" descr="1x1trans">
          <a:extLst>
            <a:ext uri="{FF2B5EF4-FFF2-40B4-BE49-F238E27FC236}">
              <a16:creationId xmlns:a16="http://schemas.microsoft.com/office/drawing/2014/main" id="{00000000-0008-0000-01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1038" name="Picture 14" descr="1x1trans">
          <a:extLst>
            <a:ext uri="{FF2B5EF4-FFF2-40B4-BE49-F238E27FC236}">
              <a16:creationId xmlns:a16="http://schemas.microsoft.com/office/drawing/2014/main" id="{00000000-0008-0000-01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9525</xdr:colOff>
      <xdr:row>11</xdr:row>
      <xdr:rowOff>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886325" y="0"/>
          <a:ext cx="366712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B) Revenues are growing at a 0.83% compound annual rate compared to growth of 2.76% per year for net income. </a:t>
          </a:r>
        </a:p>
        <a:p>
          <a:pPr rtl="0"/>
          <a:endParaRPr lang="en-US"/>
        </a:p>
        <a:p>
          <a:pPr rtl="0"/>
          <a:r>
            <a:rPr lang="en-US" sz="1100" b="0" i="0">
              <a:solidFill>
                <a:schemeClr val="dk1"/>
              </a:solidFill>
              <a:latin typeface="+mn-lt"/>
              <a:ea typeface="+mn-ea"/>
              <a:cs typeface="+mn-cs"/>
            </a:rPr>
            <a:t>C) Using an arithmetic average, revenue growth is 0.88% per year. Whether or not that is more accurate depends on what you are trying to measure. The arithmetic average represents "typical" the growth in revenues in a year, whereas the geometric mean represents the compound average annual return.</a:t>
          </a:r>
          <a:endParaRPr lang="en-US" sz="1100"/>
        </a:p>
      </xdr:txBody>
    </xdr:sp>
    <xdr:clientData/>
  </xdr:twoCellAnchor>
  <xdr:twoCellAnchor>
    <xdr:from>
      <xdr:col>7</xdr:col>
      <xdr:colOff>485775</xdr:colOff>
      <xdr:row>25</xdr:row>
      <xdr:rowOff>85725</xdr:rowOff>
    </xdr:from>
    <xdr:to>
      <xdr:col>12</xdr:col>
      <xdr:colOff>295275</xdr:colOff>
      <xdr:row>34</xdr:row>
      <xdr:rowOff>0</xdr:rowOff>
    </xdr:to>
    <xdr:sp macro="" textlink="">
      <xdr:nvSpPr>
        <xdr:cNvPr id="2" name="TextBox 1">
          <a:extLst>
            <a:ext uri="{FF2B5EF4-FFF2-40B4-BE49-F238E27FC236}">
              <a16:creationId xmlns:a16="http://schemas.microsoft.com/office/drawing/2014/main" id="{044DB80F-893A-4563-B0CA-AEB349385520}"/>
            </a:ext>
          </a:extLst>
        </xdr:cNvPr>
        <xdr:cNvSpPr txBox="1"/>
      </xdr:nvSpPr>
      <xdr:spPr>
        <a:xfrm>
          <a:off x="5372100" y="4857750"/>
          <a:ext cx="28575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that the new calculation</a:t>
          </a:r>
          <a:r>
            <a:rPr lang="en-US" sz="1100" baseline="0"/>
            <a:t> engine in Excel no longer requires that array formulas be entered with the Ctrl+Shift+Enter key combination.</a:t>
          </a:r>
        </a:p>
        <a:p>
          <a:endParaRPr lang="en-US" sz="1100" baseline="0"/>
        </a:p>
        <a:p>
          <a:r>
            <a:rPr lang="en-US" sz="1100" baseline="0"/>
            <a:t>In this case, the result is a single number. However, in case an array formula would return multiple answers, they would "spill" into adjacent cells.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2" name="Picture 1" descr="1x1trans">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90525"/>
          <a:ext cx="9525" cy="9525"/>
        </a:xfrm>
        <a:prstGeom prst="rect">
          <a:avLst/>
        </a:prstGeom>
        <a:noFill/>
      </xdr:spPr>
    </xdr:pic>
    <xdr:clientData/>
  </xdr:twoCellAnchor>
  <xdr:twoCellAnchor editAs="oneCell">
    <xdr:from>
      <xdr:col>0</xdr:col>
      <xdr:colOff>0</xdr:colOff>
      <xdr:row>28</xdr:row>
      <xdr:rowOff>0</xdr:rowOff>
    </xdr:from>
    <xdr:to>
      <xdr:col>0</xdr:col>
      <xdr:colOff>9525</xdr:colOff>
      <xdr:row>28</xdr:row>
      <xdr:rowOff>9525</xdr:rowOff>
    </xdr:to>
    <xdr:pic>
      <xdr:nvPicPr>
        <xdr:cNvPr id="3" name="Picture 2" descr="1x1tran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353050"/>
          <a:ext cx="9525" cy="9525"/>
        </a:xfrm>
        <a:prstGeom prst="rect">
          <a:avLst/>
        </a:prstGeom>
        <a:noFill/>
      </xdr:spPr>
    </xdr:pic>
    <xdr:clientData/>
  </xdr:twoCellAnchor>
  <xdr:twoCellAnchor editAs="oneCell">
    <xdr:from>
      <xdr:col>1</xdr:col>
      <xdr:colOff>0</xdr:colOff>
      <xdr:row>28</xdr:row>
      <xdr:rowOff>0</xdr:rowOff>
    </xdr:from>
    <xdr:to>
      <xdr:col>1</xdr:col>
      <xdr:colOff>9525</xdr:colOff>
      <xdr:row>28</xdr:row>
      <xdr:rowOff>9525</xdr:rowOff>
    </xdr:to>
    <xdr:pic>
      <xdr:nvPicPr>
        <xdr:cNvPr id="4" name="Picture 10" descr="1x1trans">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0" y="5353050"/>
          <a:ext cx="9525" cy="9525"/>
        </a:xfrm>
        <a:prstGeom prst="rect">
          <a:avLst/>
        </a:prstGeom>
        <a:noFill/>
      </xdr:spPr>
    </xdr:pic>
    <xdr:clientData/>
  </xdr:twoCellAnchor>
  <xdr:twoCellAnchor editAs="oneCell">
    <xdr:from>
      <xdr:col>2</xdr:col>
      <xdr:colOff>0</xdr:colOff>
      <xdr:row>28</xdr:row>
      <xdr:rowOff>0</xdr:rowOff>
    </xdr:from>
    <xdr:to>
      <xdr:col>2</xdr:col>
      <xdr:colOff>9525</xdr:colOff>
      <xdr:row>28</xdr:row>
      <xdr:rowOff>9525</xdr:rowOff>
    </xdr:to>
    <xdr:pic>
      <xdr:nvPicPr>
        <xdr:cNvPr id="5" name="Picture 11" descr="1x1trans">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0" y="5353050"/>
          <a:ext cx="9525" cy="9525"/>
        </a:xfrm>
        <a:prstGeom prst="rect">
          <a:avLst/>
        </a:prstGeom>
        <a:noFill/>
      </xdr:spPr>
    </xdr:pic>
    <xdr:clientData/>
  </xdr:twoCellAnchor>
  <xdr:twoCellAnchor editAs="oneCell">
    <xdr:from>
      <xdr:col>3</xdr:col>
      <xdr:colOff>0</xdr:colOff>
      <xdr:row>28</xdr:row>
      <xdr:rowOff>0</xdr:rowOff>
    </xdr:from>
    <xdr:to>
      <xdr:col>3</xdr:col>
      <xdr:colOff>9525</xdr:colOff>
      <xdr:row>28</xdr:row>
      <xdr:rowOff>9525</xdr:rowOff>
    </xdr:to>
    <xdr:pic>
      <xdr:nvPicPr>
        <xdr:cNvPr id="6" name="Picture 12" descr="1x1trans">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19400" y="5353050"/>
          <a:ext cx="9525" cy="9525"/>
        </a:xfrm>
        <a:prstGeom prst="rect">
          <a:avLst/>
        </a:prstGeom>
        <a:noFill/>
      </xdr:spPr>
    </xdr:pic>
    <xdr:clientData/>
  </xdr:twoCellAnchor>
  <xdr:twoCellAnchor editAs="oneCell">
    <xdr:from>
      <xdr:col>4</xdr:col>
      <xdr:colOff>0</xdr:colOff>
      <xdr:row>28</xdr:row>
      <xdr:rowOff>0</xdr:rowOff>
    </xdr:from>
    <xdr:to>
      <xdr:col>4</xdr:col>
      <xdr:colOff>9525</xdr:colOff>
      <xdr:row>28</xdr:row>
      <xdr:rowOff>9525</xdr:rowOff>
    </xdr:to>
    <xdr:pic>
      <xdr:nvPicPr>
        <xdr:cNvPr id="7" name="Picture 13" descr="1x1trans">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48050" y="5353050"/>
          <a:ext cx="9525" cy="9525"/>
        </a:xfrm>
        <a:prstGeom prst="rect">
          <a:avLst/>
        </a:prstGeom>
        <a:noFill/>
      </xdr:spPr>
    </xdr:pic>
    <xdr:clientData/>
  </xdr:twoCellAnchor>
  <xdr:twoCellAnchor editAs="oneCell">
    <xdr:from>
      <xdr:col>5</xdr:col>
      <xdr:colOff>0</xdr:colOff>
      <xdr:row>28</xdr:row>
      <xdr:rowOff>0</xdr:rowOff>
    </xdr:from>
    <xdr:to>
      <xdr:col>5</xdr:col>
      <xdr:colOff>9525</xdr:colOff>
      <xdr:row>28</xdr:row>
      <xdr:rowOff>9525</xdr:rowOff>
    </xdr:to>
    <xdr:pic>
      <xdr:nvPicPr>
        <xdr:cNvPr id="8" name="Picture 14" descr="1x1trans">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76700" y="5353050"/>
          <a:ext cx="9525" cy="9525"/>
        </a:xfrm>
        <a:prstGeom prst="rect">
          <a:avLst/>
        </a:prstGeom>
        <a:noFill/>
      </xdr:spPr>
    </xdr:pic>
    <xdr:clientData/>
  </xdr:twoCellAnchor>
  <xdr:twoCellAnchor>
    <xdr:from>
      <xdr:col>0</xdr:col>
      <xdr:colOff>0</xdr:colOff>
      <xdr:row>10</xdr:row>
      <xdr:rowOff>0</xdr:rowOff>
    </xdr:from>
    <xdr:to>
      <xdr:col>6</xdr:col>
      <xdr:colOff>0</xdr:colOff>
      <xdr:row>23</xdr:row>
      <xdr:rowOff>0</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0</xdr:rowOff>
    </xdr:from>
    <xdr:to>
      <xdr:col>13</xdr:col>
      <xdr:colOff>0</xdr:colOff>
      <xdr:row>12</xdr:row>
      <xdr:rowOff>123825</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886325" y="0"/>
          <a:ext cx="36576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1" i="0">
              <a:solidFill>
                <a:schemeClr val="dk1"/>
              </a:solidFill>
              <a:latin typeface="+mn-lt"/>
              <a:ea typeface="+mn-ea"/>
              <a:cs typeface="+mn-cs"/>
            </a:rPr>
            <a:t>A)</a:t>
          </a:r>
          <a:r>
            <a:rPr lang="en-US" sz="1100" b="0" i="0">
              <a:solidFill>
                <a:schemeClr val="dk1"/>
              </a:solidFill>
              <a:latin typeface="+mn-lt"/>
              <a:ea typeface="+mn-ea"/>
              <a:cs typeface="+mn-cs"/>
            </a:rPr>
            <a:t> Kroger's sales grew more quickly over this period</a:t>
          </a:r>
          <a:r>
            <a:rPr lang="en-US" sz="1100" b="0" i="0" baseline="0">
              <a:solidFill>
                <a:schemeClr val="dk1"/>
              </a:solidFill>
              <a:latin typeface="+mn-lt"/>
              <a:ea typeface="+mn-ea"/>
              <a:cs typeface="+mn-cs"/>
            </a:rPr>
            <a:t> than did Oracle's. Similarly, its net income grew considerable more quickly than Oracle's net income.</a:t>
          </a:r>
        </a:p>
        <a:p>
          <a:pPr rtl="0"/>
          <a:endParaRPr lang="en-US" sz="1100" b="0" i="0">
            <a:solidFill>
              <a:schemeClr val="dk1"/>
            </a:solidFill>
            <a:latin typeface="+mn-lt"/>
            <a:ea typeface="+mn-ea"/>
            <a:cs typeface="+mn-cs"/>
          </a:endParaRPr>
        </a:p>
        <a:p>
          <a:pPr rtl="0"/>
          <a:r>
            <a:rPr lang="en-US" sz="1100" b="1" i="0">
              <a:solidFill>
                <a:schemeClr val="dk1"/>
              </a:solidFill>
              <a:latin typeface="+mn-lt"/>
              <a:ea typeface="+mn-ea"/>
              <a:cs typeface="+mn-cs"/>
            </a:rPr>
            <a:t>B)</a:t>
          </a:r>
          <a:r>
            <a:rPr lang="en-US" sz="1100" b="0" i="0">
              <a:solidFill>
                <a:schemeClr val="dk1"/>
              </a:solidFill>
              <a:latin typeface="+mn-lt"/>
              <a:ea typeface="+mn-ea"/>
              <a:cs typeface="+mn-cs"/>
            </a:rPr>
            <a:t> Based on the net profit</a:t>
          </a:r>
          <a:r>
            <a:rPr lang="en-US" sz="1100" b="0" i="0" baseline="0">
              <a:solidFill>
                <a:schemeClr val="dk1"/>
              </a:solidFill>
              <a:latin typeface="+mn-lt"/>
              <a:ea typeface="+mn-ea"/>
              <a:cs typeface="+mn-cs"/>
            </a:rPr>
            <a:t> margin, Oracle was much more profitable than Kroger. It appears that Kroger's net profit margin is more stable, but that is mostly due to Oracle's low profitability in 2018. This can be confirmed by calculating the coefficient of variation for both firms' net profit margin. In this case, both companies have relatively stable profitability, so that factor would probably not have much impact on the investment decision.</a:t>
          </a:r>
          <a:endParaRPr lang="en-US" sz="1100" b="0" i="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64</xdr:row>
      <xdr:rowOff>0</xdr:rowOff>
    </xdr:from>
    <xdr:to>
      <xdr:col>4</xdr:col>
      <xdr:colOff>0</xdr:colOff>
      <xdr:row>75</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 y="12268200"/>
          <a:ext cx="44291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rtl="0"/>
          <a:r>
            <a:rPr lang="en-US" sz="1100" b="0" i="0">
              <a:solidFill>
                <a:schemeClr val="dk1"/>
              </a:solidFill>
              <a:latin typeface="+mn-lt"/>
              <a:ea typeface="+mn-ea"/>
              <a:cs typeface="+mn-cs"/>
            </a:rPr>
            <a:t>Question F:</a:t>
          </a:r>
          <a:endParaRPr lang="en-US"/>
        </a:p>
        <a:p>
          <a:pPr rtl="0"/>
          <a:r>
            <a:rPr lang="en-US" sz="1100" b="0" i="0">
              <a:solidFill>
                <a:schemeClr val="dk1"/>
              </a:solidFill>
              <a:latin typeface="+mn-lt"/>
              <a:ea typeface="+mn-ea"/>
              <a:cs typeface="+mn-cs"/>
            </a:rPr>
            <a:t>a. Sales…not a large difference</a:t>
          </a:r>
          <a:endParaRPr lang="en-US"/>
        </a:p>
        <a:p>
          <a:pPr rtl="0"/>
          <a:r>
            <a:rPr lang="en-US" sz="1100" b="0" i="0">
              <a:solidFill>
                <a:schemeClr val="dk1"/>
              </a:solidFill>
              <a:latin typeface="+mn-lt"/>
              <a:ea typeface="+mn-ea"/>
              <a:cs typeface="+mn-cs"/>
            </a:rPr>
            <a:t>b. Retained Earnings…not a large difference</a:t>
          </a:r>
          <a:endParaRPr lang="en-US"/>
        </a:p>
        <a:p>
          <a:pPr rtl="0"/>
          <a:r>
            <a:rPr lang="en-US" sz="1100" b="0" i="0">
              <a:solidFill>
                <a:schemeClr val="dk1"/>
              </a:solidFill>
              <a:latin typeface="+mn-lt"/>
              <a:ea typeface="+mn-ea"/>
              <a:cs typeface="+mn-cs"/>
            </a:rPr>
            <a:t>c. Total Assets…not a large difference</a:t>
          </a:r>
          <a:endParaRPr lang="en-US"/>
        </a:p>
        <a:p>
          <a:pPr rtl="0"/>
          <a:r>
            <a:rPr lang="en-US" sz="1100" b="0" i="0">
              <a:solidFill>
                <a:schemeClr val="dk1"/>
              </a:solidFill>
              <a:latin typeface="+mn-lt"/>
              <a:ea typeface="+mn-ea"/>
              <a:cs typeface="+mn-cs"/>
            </a:rPr>
            <a:t>d. Net Cash from Operations…not a  large difference</a:t>
          </a:r>
          <a:endParaRPr lang="en-US"/>
        </a:p>
        <a:p>
          <a:pPr rtl="0"/>
          <a:r>
            <a:rPr lang="en-US" sz="1100" b="0" i="0">
              <a:solidFill>
                <a:schemeClr val="dk1"/>
              </a:solidFill>
              <a:latin typeface="+mn-lt"/>
              <a:ea typeface="+mn-ea"/>
              <a:cs typeface="+mn-cs"/>
            </a:rPr>
            <a:t>e. Net Income…huge difference</a:t>
          </a:r>
          <a:endParaRPr lang="en-US"/>
        </a:p>
        <a:p>
          <a:pPr rtl="0"/>
          <a:endParaRPr lang="en-US" sz="1100" b="0" i="0">
            <a:solidFill>
              <a:schemeClr val="dk1"/>
            </a:solidFill>
            <a:latin typeface="+mn-lt"/>
            <a:ea typeface="+mn-ea"/>
            <a:cs typeface="+mn-cs"/>
          </a:endParaRPr>
        </a:p>
        <a:p>
          <a:pPr rtl="0"/>
          <a:r>
            <a:rPr lang="en-US" sz="1100" b="0" i="0">
              <a:solidFill>
                <a:schemeClr val="dk1"/>
              </a:solidFill>
              <a:latin typeface="+mn-lt"/>
              <a:ea typeface="+mn-ea"/>
              <a:cs typeface="+mn-cs"/>
            </a:rPr>
            <a:t>The size of the differences is directly related to the variation in the distribution of growth rates across the years. The larger the variation, the larger the difference in the two types of averages, as can</a:t>
          </a:r>
          <a:r>
            <a:rPr lang="en-US" sz="1100" b="0" i="0" baseline="0">
              <a:solidFill>
                <a:schemeClr val="dk1"/>
              </a:solidFill>
              <a:latin typeface="+mn-lt"/>
              <a:ea typeface="+mn-ea"/>
              <a:cs typeface="+mn-cs"/>
            </a:rPr>
            <a:t> be seen by the standard deviations calculated above</a:t>
          </a:r>
          <a:r>
            <a:rPr lang="en-US" sz="1100" b="0" i="0">
              <a:solidFill>
                <a:schemeClr val="dk1"/>
              </a:solidFill>
              <a:latin typeface="+mn-lt"/>
              <a:ea typeface="+mn-ea"/>
              <a:cs typeface="+mn-cs"/>
            </a:rPr>
            <a:t>.</a:t>
          </a:r>
          <a:endParaRPr lang="en-US"/>
        </a:p>
      </xdr:txBody>
    </xdr:sp>
    <xdr:clientData/>
  </xdr:twoCellAnchor>
  <xdr:twoCellAnchor>
    <xdr:from>
      <xdr:col>7</xdr:col>
      <xdr:colOff>0</xdr:colOff>
      <xdr:row>50</xdr:row>
      <xdr:rowOff>200024</xdr:rowOff>
    </xdr:from>
    <xdr:to>
      <xdr:col>14</xdr:col>
      <xdr:colOff>304800</xdr:colOff>
      <xdr:row>65</xdr:row>
      <xdr:rowOff>190499</xdr:rowOff>
    </xdr:to>
    <xdr:graphicFrame macro="">
      <xdr:nvGraphicFramePr>
        <xdr:cNvPr id="2" name="Chart 1">
          <a:extLst>
            <a:ext uri="{FF2B5EF4-FFF2-40B4-BE49-F238E27FC236}">
              <a16:creationId xmlns:a16="http://schemas.microsoft.com/office/drawing/2014/main" id="{2CA0FE2E-C734-43A7-8085-A2084EF6FD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workbookViewId="0"/>
  </sheetViews>
  <sheetFormatPr defaultRowHeight="15"/>
  <cols>
    <col min="1" max="1" width="23.28515625" bestFit="1" customWidth="1"/>
    <col min="2" max="4" width="12.7109375" customWidth="1"/>
    <col min="21" max="21" width="10.42578125" bestFit="1" customWidth="1"/>
  </cols>
  <sheetData>
    <row r="1" spans="1:14">
      <c r="A1" s="25" t="s">
        <v>34</v>
      </c>
      <c r="B1" s="9"/>
      <c r="C1" s="9"/>
      <c r="D1" s="30"/>
      <c r="G1" t="str">
        <f>A1&amp;CHAR(10)&amp;" (line chart)"</f>
        <v>Tesla Inc.
 (line chart)</v>
      </c>
      <c r="N1" t="str">
        <f>A1&amp;CHAR(10)&amp;" (XY Scatter Chart)"</f>
        <v>Tesla Inc.
 (XY Scatter Chart)</v>
      </c>
    </row>
    <row r="2" spans="1:14" ht="15.75" thickBot="1">
      <c r="A2" s="10" t="s">
        <v>8</v>
      </c>
      <c r="B2" s="10" t="s">
        <v>9</v>
      </c>
      <c r="C2" s="10" t="s">
        <v>10</v>
      </c>
      <c r="D2" s="10" t="s">
        <v>31</v>
      </c>
    </row>
    <row r="3" spans="1:14">
      <c r="A3" s="31">
        <v>2014</v>
      </c>
      <c r="B3" s="29">
        <v>223.57</v>
      </c>
    </row>
    <row r="4" spans="1:14">
      <c r="A4" s="31">
        <f>A3+1</f>
        <v>2015</v>
      </c>
      <c r="B4" s="29">
        <v>265.41000000000003</v>
      </c>
      <c r="C4" s="2">
        <f>B4/B3-1</f>
        <v>0.18714496578252904</v>
      </c>
      <c r="D4" s="2">
        <f>B4/$B$3-1</f>
        <v>0.18714496578252904</v>
      </c>
    </row>
    <row r="5" spans="1:14">
      <c r="A5" s="31">
        <f t="shared" ref="A5:A8" si="0">A4+1</f>
        <v>2016</v>
      </c>
      <c r="B5" s="29">
        <v>229.51</v>
      </c>
      <c r="C5" s="2">
        <f>B5/B4-1</f>
        <v>-0.13526242417391976</v>
      </c>
      <c r="D5" s="2">
        <f t="shared" ref="D5:D8" si="1">B5/$B$3-1</f>
        <v>2.6568859864919192E-2</v>
      </c>
    </row>
    <row r="6" spans="1:14">
      <c r="A6" s="31">
        <f t="shared" si="0"/>
        <v>2017</v>
      </c>
      <c r="B6" s="29">
        <v>343.85</v>
      </c>
      <c r="C6" s="2">
        <f>B6/B5-1</f>
        <v>0.49819179992157214</v>
      </c>
      <c r="D6" s="2">
        <f t="shared" si="1"/>
        <v>0.53799704790445957</v>
      </c>
    </row>
    <row r="7" spans="1:14">
      <c r="A7" s="31">
        <f t="shared" si="0"/>
        <v>2018</v>
      </c>
      <c r="B7" s="29">
        <v>306.64999999999998</v>
      </c>
      <c r="C7" s="2">
        <f>B7/B6-1</f>
        <v>-0.108186709320925</v>
      </c>
      <c r="D7" s="2">
        <f t="shared" si="1"/>
        <v>0.37160620834637914</v>
      </c>
    </row>
    <row r="8" spans="1:14" ht="15.75" thickBot="1">
      <c r="A8" s="31">
        <f t="shared" si="0"/>
        <v>2019</v>
      </c>
      <c r="B8" s="29">
        <v>228.04</v>
      </c>
      <c r="C8" s="2">
        <f>B8/B7-1</f>
        <v>-0.25635088863525191</v>
      </c>
      <c r="D8" s="2">
        <f t="shared" si="1"/>
        <v>1.9993737979156379E-2</v>
      </c>
    </row>
    <row r="9" spans="1:14">
      <c r="A9" s="11" t="s">
        <v>12</v>
      </c>
      <c r="B9" s="12">
        <f>B8/B3-1</f>
        <v>1.9993737979156379E-2</v>
      </c>
      <c r="C9" s="12" cm="1">
        <f t="array" ref="C9">PRODUCT(1+C4:C8)-1</f>
        <v>1.9993737979156156E-2</v>
      </c>
      <c r="D9" s="12">
        <f>D8</f>
        <v>1.9993737979156379E-2</v>
      </c>
    </row>
    <row r="10" spans="1:14">
      <c r="A10" t="s">
        <v>13</v>
      </c>
      <c r="B10" s="2">
        <f>(B8/B3)^(1/(COUNT(B3:B8)-1))-1</f>
        <v>3.9671459816148502E-3</v>
      </c>
      <c r="C10" s="2" cm="1">
        <f t="array" ref="C10">GEOMEAN(1+C4:C8)-1</f>
        <v>3.9671459816148502E-3</v>
      </c>
      <c r="D10" s="2">
        <f>(1+D9)^(1/COUNT(D4:D8))-1</f>
        <v>3.9671459816148502E-3</v>
      </c>
    </row>
    <row r="21" spans="6:6">
      <c r="F21" s="4" t="s">
        <v>11</v>
      </c>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s>
  <sheetData>
    <row r="1" spans="1:16">
      <c r="A1" s="22" t="s">
        <v>35</v>
      </c>
      <c r="B1" s="22"/>
      <c r="C1" s="22"/>
      <c r="D1" s="22"/>
      <c r="E1" s="22"/>
      <c r="F1" s="22"/>
    </row>
    <row r="2" spans="1:16" ht="15.75" thickBot="1">
      <c r="A2" s="23"/>
      <c r="B2" s="24">
        <v>2019</v>
      </c>
      <c r="C2" s="24">
        <f>B2-1</f>
        <v>2018</v>
      </c>
      <c r="D2" s="24">
        <f>C2-1</f>
        <v>2017</v>
      </c>
      <c r="E2" s="24">
        <f>D2-1</f>
        <v>2016</v>
      </c>
      <c r="F2" s="24">
        <f>E2-1</f>
        <v>2015</v>
      </c>
    </row>
    <row r="3" spans="1:16">
      <c r="A3" s="1" t="s">
        <v>0</v>
      </c>
      <c r="B3" s="7">
        <v>39506</v>
      </c>
      <c r="C3" s="7">
        <v>39831</v>
      </c>
      <c r="D3" s="7">
        <v>37728</v>
      </c>
      <c r="E3" s="7">
        <v>37047</v>
      </c>
      <c r="F3" s="7">
        <v>38226</v>
      </c>
      <c r="H3" s="6"/>
      <c r="I3" s="6"/>
      <c r="J3" s="6"/>
      <c r="K3" s="6"/>
      <c r="L3" s="6"/>
    </row>
    <row r="4" spans="1:16">
      <c r="A4" s="3" t="s">
        <v>1</v>
      </c>
      <c r="B4" s="8">
        <v>11083</v>
      </c>
      <c r="C4" s="8">
        <v>3825</v>
      </c>
      <c r="D4" s="8">
        <v>9335</v>
      </c>
      <c r="E4" s="8">
        <v>8901</v>
      </c>
      <c r="F4" s="8">
        <v>9938</v>
      </c>
    </row>
    <row r="5" spans="1:16">
      <c r="A5" t="s">
        <v>2</v>
      </c>
      <c r="B5" s="2">
        <f>B4/B3</f>
        <v>0.28053966486103377</v>
      </c>
      <c r="C5" s="2">
        <f>C4/C3</f>
        <v>9.6030729833546741E-2</v>
      </c>
      <c r="D5" s="2">
        <f>D4/D3</f>
        <v>0.24742896522476676</v>
      </c>
      <c r="E5" s="2">
        <f>E4/E3</f>
        <v>0.24026236942262533</v>
      </c>
      <c r="F5" s="2">
        <f>F4/F3</f>
        <v>0.25998011824412703</v>
      </c>
      <c r="O5" s="32" t="s">
        <v>36</v>
      </c>
      <c r="P5" s="2">
        <f>_xlfn.STDEV.S(B5:F5)/AVERAGE(B5:F5)</f>
        <v>0.32740254097459798</v>
      </c>
    </row>
    <row r="6" spans="1:16">
      <c r="A6" t="s">
        <v>3</v>
      </c>
      <c r="B6" s="2">
        <f>(B3/F3)^(1/4)-1</f>
        <v>8.2681556350179264E-3</v>
      </c>
    </row>
    <row r="7" spans="1:16">
      <c r="A7" t="s">
        <v>4</v>
      </c>
      <c r="B7" s="2">
        <f>(B4/F4)^(1/4)-1</f>
        <v>2.7636651189088202E-2</v>
      </c>
    </row>
    <row r="8" spans="1:16">
      <c r="A8" t="s">
        <v>6</v>
      </c>
      <c r="B8" s="5">
        <f>B3/C3</f>
        <v>0.99184052622329344</v>
      </c>
      <c r="C8" s="5">
        <f>C3/D3</f>
        <v>1.0557410941475827</v>
      </c>
      <c r="D8" s="5">
        <f>D3/E3</f>
        <v>1.0183820552271439</v>
      </c>
      <c r="E8" s="5">
        <f>E3/F3</f>
        <v>0.96915711819180661</v>
      </c>
      <c r="F8" s="5"/>
    </row>
    <row r="9" spans="1:16">
      <c r="A9" t="s">
        <v>3</v>
      </c>
      <c r="B9" s="2">
        <f>GEOMEAN(B8:E8)-1</f>
        <v>8.2681556350179264E-3</v>
      </c>
    </row>
    <row r="10" spans="1:16">
      <c r="A10" t="s">
        <v>7</v>
      </c>
      <c r="B10" s="2">
        <f>AVERAGE(B8:E8)-1</f>
        <v>8.7801984474566996E-3</v>
      </c>
    </row>
    <row r="26" spans="1:6">
      <c r="A26" s="4" t="s">
        <v>5</v>
      </c>
    </row>
    <row r="27" spans="1:6">
      <c r="A27" s="22" t="str">
        <f>A1</f>
        <v>Oracle Corporation</v>
      </c>
      <c r="B27" s="22"/>
      <c r="C27" s="22"/>
      <c r="D27" s="22"/>
      <c r="E27" s="22"/>
      <c r="F27" s="22"/>
    </row>
    <row r="28" spans="1:6" ht="15.75" thickBot="1">
      <c r="A28" s="23"/>
      <c r="B28" s="24">
        <f t="shared" ref="B28:F30" si="0">B2</f>
        <v>2019</v>
      </c>
      <c r="C28" s="24">
        <f t="shared" si="0"/>
        <v>2018</v>
      </c>
      <c r="D28" s="24">
        <f t="shared" si="0"/>
        <v>2017</v>
      </c>
      <c r="E28" s="24">
        <f t="shared" si="0"/>
        <v>2016</v>
      </c>
      <c r="F28" s="24">
        <f t="shared" si="0"/>
        <v>2015</v>
      </c>
    </row>
    <row r="29" spans="1:6">
      <c r="A29" s="1" t="str">
        <f>A3</f>
        <v>Sales</v>
      </c>
      <c r="B29" s="7">
        <f t="shared" si="0"/>
        <v>39506</v>
      </c>
      <c r="C29" s="7">
        <f t="shared" si="0"/>
        <v>39831</v>
      </c>
      <c r="D29" s="7">
        <f t="shared" si="0"/>
        <v>37728</v>
      </c>
      <c r="E29" s="7">
        <f t="shared" si="0"/>
        <v>37047</v>
      </c>
      <c r="F29" s="7">
        <f t="shared" si="0"/>
        <v>38226</v>
      </c>
    </row>
    <row r="30" spans="1:6">
      <c r="A30" s="3" t="str">
        <f>A4</f>
        <v>Net Income</v>
      </c>
      <c r="B30" s="8">
        <f t="shared" si="0"/>
        <v>11083</v>
      </c>
      <c r="C30" s="8">
        <f t="shared" si="0"/>
        <v>3825</v>
      </c>
      <c r="D30" s="8">
        <f t="shared" si="0"/>
        <v>9335</v>
      </c>
      <c r="E30" s="8">
        <f t="shared" si="0"/>
        <v>8901</v>
      </c>
      <c r="F30" s="8">
        <f t="shared" si="0"/>
        <v>9938</v>
      </c>
    </row>
    <row r="31" spans="1:6">
      <c r="A31" t="str">
        <f>A5</f>
        <v>Net Profit Margin</v>
      </c>
      <c r="B31" s="2">
        <f t="array" ref="B31:F31">B30:F30/B29:F29</f>
        <v>0.28053966486103377</v>
      </c>
      <c r="C31" s="2">
        <v>9.6030729833546741E-2</v>
      </c>
      <c r="D31" s="2">
        <v>0.24742896522476676</v>
      </c>
      <c r="E31" s="2">
        <v>0.24026236942262533</v>
      </c>
      <c r="F31" s="2">
        <v>0.25998011824412703</v>
      </c>
    </row>
    <row r="32" spans="1:6">
      <c r="A32" t="str">
        <f>A6</f>
        <v>Sales Growth</v>
      </c>
      <c r="B32" s="2" cm="1">
        <f t="array" ref="B32">GEOMEAN(B29:E29/C29:F29)-1</f>
        <v>8.2681556350179264E-3</v>
      </c>
    </row>
    <row r="33" spans="1:2">
      <c r="A33" t="str">
        <f>A7</f>
        <v>Net Income Growth</v>
      </c>
      <c r="B33" s="2" cm="1">
        <f t="array" ref="B33">GEOMEAN(B30:E30/C30:F30)-1</f>
        <v>2.7636651189088202E-2</v>
      </c>
    </row>
    <row r="34" spans="1:2">
      <c r="A34" t="str">
        <f>A10</f>
        <v>Sales Growth (arithmetic)</v>
      </c>
      <c r="B34" s="2" cm="1">
        <f t="array" ref="B34">AVERAGE(B29:E29/C29:F29)-1</f>
        <v>8.7801984474566996E-3</v>
      </c>
    </row>
  </sheetData>
  <phoneticPr fontId="0" type="noConversion"/>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
  <sheetViews>
    <sheetView showGridLines="0" workbookViewId="0"/>
  </sheetViews>
  <sheetFormatPr defaultRowHeight="15"/>
  <cols>
    <col min="1" max="1" width="22.85546875" customWidth="1"/>
    <col min="2" max="2" width="10" customWidth="1"/>
    <col min="3" max="3" width="9.42578125" customWidth="1"/>
    <col min="4" max="6" width="9.42578125" bestFit="1" customWidth="1"/>
    <col min="7" max="7" width="2.7109375" customWidth="1"/>
    <col min="15" max="16" width="9.140625" customWidth="1"/>
  </cols>
  <sheetData>
    <row r="1" spans="1:16">
      <c r="A1" s="22" t="s">
        <v>32</v>
      </c>
      <c r="B1" s="22"/>
      <c r="C1" s="22"/>
      <c r="D1" s="22"/>
      <c r="E1" s="22"/>
      <c r="F1" s="22"/>
    </row>
    <row r="2" spans="1:16" ht="15.75" thickBot="1">
      <c r="A2" s="23"/>
      <c r="B2" s="24">
        <v>2019</v>
      </c>
      <c r="C2" s="24">
        <f>B2-1</f>
        <v>2018</v>
      </c>
      <c r="D2" s="24">
        <f>C2-1</f>
        <v>2017</v>
      </c>
      <c r="E2" s="24">
        <f>D2-1</f>
        <v>2016</v>
      </c>
      <c r="F2" s="24">
        <f>E2-1</f>
        <v>2015</v>
      </c>
    </row>
    <row r="3" spans="1:16">
      <c r="A3" s="1" t="s">
        <v>0</v>
      </c>
      <c r="B3" s="7">
        <v>121162</v>
      </c>
      <c r="C3" s="7">
        <v>122662</v>
      </c>
      <c r="D3" s="7">
        <v>115337</v>
      </c>
      <c r="E3" s="7">
        <v>109830</v>
      </c>
      <c r="F3" s="7">
        <v>108465</v>
      </c>
      <c r="H3" s="6"/>
      <c r="I3" s="6"/>
      <c r="J3" s="6"/>
      <c r="K3" s="6"/>
      <c r="L3" s="6"/>
    </row>
    <row r="4" spans="1:16">
      <c r="A4" s="3" t="s">
        <v>1</v>
      </c>
      <c r="B4" s="8">
        <v>3076</v>
      </c>
      <c r="C4" s="8">
        <v>1890</v>
      </c>
      <c r="D4" s="8">
        <v>1959</v>
      </c>
      <c r="E4" s="8">
        <v>2021</v>
      </c>
      <c r="F4" s="8">
        <v>1711</v>
      </c>
    </row>
    <row r="5" spans="1:16">
      <c r="A5" t="s">
        <v>2</v>
      </c>
      <c r="B5" s="2">
        <f>B4/B3</f>
        <v>2.5387497730311483E-2</v>
      </c>
      <c r="C5" s="2">
        <f>C4/C3</f>
        <v>1.5408194876979016E-2</v>
      </c>
      <c r="D5" s="2">
        <f>D4/D3</f>
        <v>1.698500914710804E-2</v>
      </c>
      <c r="E5" s="2">
        <f>E4/E3</f>
        <v>1.8401165437494309E-2</v>
      </c>
      <c r="F5" s="2">
        <f>F4/F3</f>
        <v>1.5774673857926521E-2</v>
      </c>
      <c r="O5" s="32" t="s">
        <v>36</v>
      </c>
      <c r="P5" s="2">
        <f>_xlfn.STDEV.S(B5:F5)/AVERAGE(B5:F5)</f>
        <v>0.22198478253929321</v>
      </c>
    </row>
    <row r="6" spans="1:16">
      <c r="A6" t="s">
        <v>3</v>
      </c>
      <c r="B6" s="2">
        <f>(B3/F3)^(1/4)-1</f>
        <v>2.8061755021169699E-2</v>
      </c>
    </row>
    <row r="7" spans="1:16">
      <c r="A7" t="s">
        <v>4</v>
      </c>
      <c r="B7" s="2">
        <f>(B4/F4)^(1/4)-1</f>
        <v>0.15793473120712576</v>
      </c>
    </row>
    <row r="8" spans="1:16">
      <c r="A8" t="s">
        <v>6</v>
      </c>
      <c r="B8" s="5">
        <f>B3/C3</f>
        <v>0.98777127390715946</v>
      </c>
      <c r="C8" s="5">
        <f>C3/D3</f>
        <v>1.0635095416041687</v>
      </c>
      <c r="D8" s="5">
        <f>D3/E3</f>
        <v>1.0501411271965766</v>
      </c>
      <c r="E8" s="5">
        <f>E3/F3</f>
        <v>1.0125847047434657</v>
      </c>
      <c r="F8" s="5"/>
    </row>
    <row r="9" spans="1:16">
      <c r="A9" t="s">
        <v>3</v>
      </c>
      <c r="B9" s="2">
        <f>GEOMEAN(B8:E8)-1</f>
        <v>2.8061755021169699E-2</v>
      </c>
    </row>
    <row r="10" spans="1:16">
      <c r="A10" t="s">
        <v>7</v>
      </c>
      <c r="B10" s="2">
        <f t="array" ref="B10">AVERAGE(B8:E8-1)</f>
        <v>2.8501661862842614E-2</v>
      </c>
    </row>
    <row r="26" spans="1:6">
      <c r="A26" s="4" t="s">
        <v>5</v>
      </c>
    </row>
    <row r="27" spans="1:6">
      <c r="A27" s="22" t="str">
        <f>A1</f>
        <v>Kroger Co.</v>
      </c>
      <c r="B27" s="22"/>
      <c r="C27" s="22"/>
      <c r="D27" s="22"/>
      <c r="E27" s="22"/>
      <c r="F27" s="22"/>
    </row>
    <row r="28" spans="1:6" ht="15.75" thickBot="1">
      <c r="A28" s="23"/>
      <c r="B28" s="24">
        <f t="shared" ref="B28:F30" si="0">B2</f>
        <v>2019</v>
      </c>
      <c r="C28" s="24">
        <f t="shared" si="0"/>
        <v>2018</v>
      </c>
      <c r="D28" s="24">
        <f t="shared" si="0"/>
        <v>2017</v>
      </c>
      <c r="E28" s="24">
        <f t="shared" si="0"/>
        <v>2016</v>
      </c>
      <c r="F28" s="24">
        <f t="shared" si="0"/>
        <v>2015</v>
      </c>
    </row>
    <row r="29" spans="1:6">
      <c r="A29" s="1" t="str">
        <f>A3</f>
        <v>Sales</v>
      </c>
      <c r="B29" s="7">
        <f t="shared" si="0"/>
        <v>121162</v>
      </c>
      <c r="C29" s="7">
        <f t="shared" si="0"/>
        <v>122662</v>
      </c>
      <c r="D29" s="7">
        <f t="shared" si="0"/>
        <v>115337</v>
      </c>
      <c r="E29" s="7">
        <f t="shared" si="0"/>
        <v>109830</v>
      </c>
      <c r="F29" s="7">
        <f t="shared" si="0"/>
        <v>108465</v>
      </c>
    </row>
    <row r="30" spans="1:6">
      <c r="A30" s="3" t="str">
        <f>A4</f>
        <v>Net Income</v>
      </c>
      <c r="B30" s="8">
        <f t="shared" si="0"/>
        <v>3076</v>
      </c>
      <c r="C30" s="8">
        <f t="shared" si="0"/>
        <v>1890</v>
      </c>
      <c r="D30" s="8">
        <f t="shared" si="0"/>
        <v>1959</v>
      </c>
      <c r="E30" s="8">
        <f t="shared" si="0"/>
        <v>2021</v>
      </c>
      <c r="F30" s="8">
        <f t="shared" si="0"/>
        <v>1711</v>
      </c>
    </row>
    <row r="31" spans="1:6">
      <c r="A31" t="str">
        <f>A5</f>
        <v>Net Profit Margin</v>
      </c>
      <c r="B31" s="2">
        <f t="array" ref="B31:F31">B30:F30/B29:F29</f>
        <v>2.5387497730311483E-2</v>
      </c>
      <c r="C31" s="2">
        <v>1.5408194876979016E-2</v>
      </c>
      <c r="D31" s="2">
        <v>1.698500914710804E-2</v>
      </c>
      <c r="E31" s="2">
        <v>1.8401165437494309E-2</v>
      </c>
      <c r="F31" s="2">
        <v>1.5774673857926521E-2</v>
      </c>
    </row>
    <row r="32" spans="1:6">
      <c r="A32" t="str">
        <f>A6</f>
        <v>Sales Growth</v>
      </c>
      <c r="B32" s="2" cm="1">
        <f t="array" ref="B32">GEOMEAN(B29:E29/C29:F29)-1</f>
        <v>2.8061755021169699E-2</v>
      </c>
    </row>
    <row r="33" spans="1:2">
      <c r="A33" t="str">
        <f>A7</f>
        <v>Net Income Growth</v>
      </c>
      <c r="B33" s="2" cm="1">
        <f t="array" ref="B33">GEOMEAN(B30:E30/C30:F30)-1</f>
        <v>0.15793473120712576</v>
      </c>
    </row>
    <row r="34" spans="1:2">
      <c r="A34" t="str">
        <f>A10</f>
        <v>Sales Growth (arithmetic)</v>
      </c>
      <c r="B34" s="2" cm="1">
        <f t="array" ref="B34">AVERAGE(B29:E29/C29:F29)-1</f>
        <v>2.8501661862842642E-2</v>
      </c>
    </row>
  </sheetData>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3"/>
  <sheetViews>
    <sheetView zoomScaleNormal="100" workbookViewId="0"/>
  </sheetViews>
  <sheetFormatPr defaultRowHeight="15"/>
  <cols>
    <col min="1" max="1" width="32.7109375" bestFit="1" customWidth="1"/>
    <col min="2" max="2" width="12" bestFit="1" customWidth="1"/>
    <col min="3" max="6" width="10.85546875" bestFit="1" customWidth="1"/>
  </cols>
  <sheetData>
    <row r="1" spans="1:6">
      <c r="A1" s="14" t="s">
        <v>37</v>
      </c>
      <c r="B1" s="15"/>
      <c r="C1" s="15"/>
      <c r="D1" s="15"/>
      <c r="E1" s="15"/>
      <c r="F1" s="15"/>
    </row>
    <row r="2" spans="1:6">
      <c r="A2" s="14" t="s">
        <v>19</v>
      </c>
      <c r="B2" s="15"/>
      <c r="C2" s="15"/>
      <c r="D2" s="15"/>
      <c r="E2" s="15"/>
      <c r="F2" s="15"/>
    </row>
    <row r="3" spans="1:6" ht="15.75" thickBot="1">
      <c r="A3" s="14" t="str">
        <f>"For the Years "&amp;TEXT(F4,"####")&amp;" to "&amp;TEXT(B4,"####")</f>
        <v>For the Years 2014 to 2018</v>
      </c>
      <c r="B3" s="15"/>
      <c r="C3" s="15"/>
      <c r="D3" s="15"/>
      <c r="E3" s="15"/>
      <c r="F3" s="15"/>
    </row>
    <row r="4" spans="1:6" ht="15.75" thickBot="1">
      <c r="A4" s="20" t="s">
        <v>14</v>
      </c>
      <c r="B4" s="21">
        <v>2018</v>
      </c>
      <c r="C4" s="21">
        <f>B4-1</f>
        <v>2017</v>
      </c>
      <c r="D4" s="21">
        <f t="shared" ref="D4:F4" si="0">C4-1</f>
        <v>2016</v>
      </c>
      <c r="E4" s="21">
        <f t="shared" si="0"/>
        <v>2015</v>
      </c>
      <c r="F4" s="21">
        <f t="shared" si="0"/>
        <v>2014</v>
      </c>
    </row>
    <row r="5" spans="1:6">
      <c r="A5" s="13" t="s">
        <v>0</v>
      </c>
      <c r="B5" s="27">
        <v>81534</v>
      </c>
      <c r="C5" s="27">
        <v>76481</v>
      </c>
      <c r="D5" s="27">
        <v>71937</v>
      </c>
      <c r="E5" s="27">
        <v>70200</v>
      </c>
      <c r="F5" s="27">
        <v>74334</v>
      </c>
    </row>
    <row r="6" spans="1:6">
      <c r="A6" s="13" t="s">
        <v>15</v>
      </c>
      <c r="B6" s="26">
        <v>21253</v>
      </c>
      <c r="C6" s="26">
        <v>19565</v>
      </c>
      <c r="D6" s="26">
        <v>21350</v>
      </c>
      <c r="E6" s="26">
        <v>18368</v>
      </c>
      <c r="F6" s="26">
        <v>20929</v>
      </c>
    </row>
    <row r="7" spans="1:6">
      <c r="A7" s="13" t="s">
        <v>28</v>
      </c>
      <c r="B7" s="26">
        <v>1194</v>
      </c>
      <c r="C7" s="26">
        <v>1017</v>
      </c>
      <c r="D7" s="26">
        <v>763</v>
      </c>
      <c r="E7" s="26">
        <v>552</v>
      </c>
      <c r="F7" s="26">
        <v>518</v>
      </c>
    </row>
    <row r="8" spans="1:6">
      <c r="A8" s="13" t="s">
        <v>1</v>
      </c>
      <c r="B8" s="26">
        <v>15297</v>
      </c>
      <c r="C8" s="26">
        <v>1300</v>
      </c>
      <c r="D8" s="26">
        <v>16540</v>
      </c>
      <c r="E8" s="26">
        <v>15409</v>
      </c>
      <c r="F8" s="26">
        <v>16323</v>
      </c>
    </row>
    <row r="9" spans="1:6">
      <c r="A9" s="13" t="s">
        <v>33</v>
      </c>
      <c r="B9" s="16">
        <v>6.667497</v>
      </c>
      <c r="C9" s="16">
        <v>1.3371580000000001</v>
      </c>
      <c r="D9" s="16">
        <v>6.3297359999999996</v>
      </c>
      <c r="E9" s="16">
        <v>5.8930639999999999</v>
      </c>
      <c r="F9" s="16">
        <v>6.2883829999999996</v>
      </c>
    </row>
    <row r="10" spans="1:6">
      <c r="A10" s="13" t="s">
        <v>16</v>
      </c>
      <c r="B10" s="26">
        <v>152954</v>
      </c>
      <c r="C10" s="26">
        <v>157303</v>
      </c>
      <c r="D10" s="26">
        <v>141208</v>
      </c>
      <c r="E10" s="26">
        <v>133411</v>
      </c>
      <c r="F10" s="26">
        <v>131119</v>
      </c>
    </row>
    <row r="11" spans="1:6">
      <c r="A11" s="13" t="s">
        <v>25</v>
      </c>
      <c r="B11" s="26">
        <v>7537</v>
      </c>
      <c r="C11" s="26">
        <v>7310</v>
      </c>
      <c r="D11" s="26">
        <v>6918</v>
      </c>
      <c r="E11" s="26">
        <v>6668</v>
      </c>
      <c r="F11" s="26">
        <v>7633</v>
      </c>
    </row>
    <row r="12" spans="1:6">
      <c r="A12" s="13" t="s">
        <v>17</v>
      </c>
      <c r="B12" s="26">
        <v>93202</v>
      </c>
      <c r="C12" s="26">
        <v>97143</v>
      </c>
      <c r="D12" s="26">
        <v>70790</v>
      </c>
      <c r="E12" s="26">
        <v>62261</v>
      </c>
      <c r="F12" s="26">
        <v>61367</v>
      </c>
    </row>
    <row r="13" spans="1:6">
      <c r="A13" s="13" t="s">
        <v>26</v>
      </c>
      <c r="B13" s="26">
        <v>106216</v>
      </c>
      <c r="C13" s="26">
        <v>101793</v>
      </c>
      <c r="D13" s="26">
        <v>110551</v>
      </c>
      <c r="E13" s="26">
        <v>103879</v>
      </c>
      <c r="F13" s="26">
        <v>97245</v>
      </c>
    </row>
    <row r="14" spans="1:6">
      <c r="A14" s="13" t="s">
        <v>18</v>
      </c>
      <c r="B14" s="26">
        <v>22201</v>
      </c>
      <c r="C14" s="26">
        <v>21056</v>
      </c>
      <c r="D14" s="26">
        <v>18767</v>
      </c>
      <c r="E14" s="26">
        <v>19279</v>
      </c>
      <c r="F14" s="26">
        <v>18471</v>
      </c>
    </row>
    <row r="15" spans="1:6">
      <c r="A15" s="13" t="s">
        <v>29</v>
      </c>
      <c r="B15" s="26">
        <v>18531</v>
      </c>
      <c r="C15" s="26">
        <v>17777</v>
      </c>
      <c r="D15" s="26">
        <v>15541</v>
      </c>
      <c r="E15" s="26">
        <v>15816</v>
      </c>
      <c r="F15" s="26">
        <v>14757</v>
      </c>
    </row>
    <row r="17" spans="1:6">
      <c r="A17" s="14" t="str">
        <f>A1</f>
        <v>Johnson &amp; Johnson</v>
      </c>
      <c r="B17" s="15"/>
      <c r="C17" s="15"/>
      <c r="D17" s="15"/>
      <c r="E17" s="15"/>
      <c r="F17" s="19"/>
    </row>
    <row r="18" spans="1:6">
      <c r="A18" s="14" t="s">
        <v>21</v>
      </c>
      <c r="B18" s="15"/>
      <c r="C18" s="15"/>
      <c r="D18" s="15"/>
      <c r="E18" s="15"/>
      <c r="F18" s="19"/>
    </row>
    <row r="19" spans="1:6" ht="15.75" thickBot="1">
      <c r="A19" s="14" t="str">
        <f>"For the Years "&amp;TEXT(E20,"####")&amp;" to "&amp;TEXT(B20,"####")</f>
        <v>For the Years 2015 to 2018</v>
      </c>
      <c r="B19" s="15"/>
      <c r="C19" s="15"/>
      <c r="D19" s="15"/>
      <c r="E19" s="15"/>
      <c r="F19" s="19"/>
    </row>
    <row r="20" spans="1:6" ht="15.75" thickBot="1">
      <c r="A20" s="20" t="s">
        <v>14</v>
      </c>
      <c r="B20" s="21">
        <f>B4</f>
        <v>2018</v>
      </c>
      <c r="C20" s="21">
        <f>C4</f>
        <v>2017</v>
      </c>
      <c r="D20" s="21">
        <f>D4</f>
        <v>2016</v>
      </c>
      <c r="E20" s="21">
        <f>E4</f>
        <v>2015</v>
      </c>
    </row>
    <row r="21" spans="1:6">
      <c r="A21" s="13" t="str">
        <f>A5</f>
        <v>Sales</v>
      </c>
      <c r="B21" s="18">
        <f>B5/C5</f>
        <v>1.0660686968005126</v>
      </c>
      <c r="C21" s="18">
        <f t="shared" ref="C21:E21" si="1">C5/D5</f>
        <v>1.0631663816950943</v>
      </c>
      <c r="D21" s="18">
        <f t="shared" si="1"/>
        <v>1.0247435897435897</v>
      </c>
      <c r="E21" s="18">
        <f t="shared" si="1"/>
        <v>0.94438614900314799</v>
      </c>
      <c r="F21" s="17"/>
    </row>
    <row r="22" spans="1:6">
      <c r="A22" s="13" t="str">
        <f t="shared" ref="A22:A31" si="2">A6</f>
        <v>EBIT</v>
      </c>
      <c r="B22" s="18">
        <f t="shared" ref="B22:E31" si="3">B6/C6</f>
        <v>1.0862765141834909</v>
      </c>
      <c r="C22" s="18">
        <f t="shared" si="3"/>
        <v>0.91639344262295086</v>
      </c>
      <c r="D22" s="18">
        <f t="shared" si="3"/>
        <v>1.1623475609756098</v>
      </c>
      <c r="E22" s="18">
        <f t="shared" si="3"/>
        <v>0.87763390510774519</v>
      </c>
      <c r="F22" s="17"/>
    </row>
    <row r="23" spans="1:6">
      <c r="A23" s="13" t="str">
        <f t="shared" si="2"/>
        <v>Interest Expense</v>
      </c>
      <c r="B23" s="18">
        <f t="shared" si="3"/>
        <v>1.1740412979351031</v>
      </c>
      <c r="C23" s="18">
        <f t="shared" si="3"/>
        <v>1.3328964613368284</v>
      </c>
      <c r="D23" s="18">
        <f t="shared" si="3"/>
        <v>1.3822463768115942</v>
      </c>
      <c r="E23" s="18">
        <f t="shared" si="3"/>
        <v>1.0656370656370657</v>
      </c>
      <c r="F23" s="17"/>
    </row>
    <row r="24" spans="1:6">
      <c r="A24" s="13" t="str">
        <f t="shared" si="2"/>
        <v>Net Income</v>
      </c>
      <c r="B24" s="18">
        <f t="shared" si="3"/>
        <v>11.766923076923076</v>
      </c>
      <c r="C24" s="18">
        <f t="shared" si="3"/>
        <v>7.8597339782345829E-2</v>
      </c>
      <c r="D24" s="18">
        <f t="shared" si="3"/>
        <v>1.0733986631189565</v>
      </c>
      <c r="E24" s="18">
        <f t="shared" si="3"/>
        <v>0.94400539116583959</v>
      </c>
      <c r="F24" s="17"/>
    </row>
    <row r="25" spans="1:6">
      <c r="A25" s="13" t="str">
        <f t="shared" si="2"/>
        <v>Basic EPS</v>
      </c>
      <c r="B25" s="18">
        <f t="shared" si="3"/>
        <v>4.9863194925356611</v>
      </c>
      <c r="C25" s="18">
        <f t="shared" si="3"/>
        <v>0.2112502006402795</v>
      </c>
      <c r="D25" s="18">
        <f t="shared" si="3"/>
        <v>1.0740993140410489</v>
      </c>
      <c r="E25" s="18">
        <f t="shared" si="3"/>
        <v>0.93713503137452037</v>
      </c>
      <c r="F25" s="17"/>
    </row>
    <row r="26" spans="1:6">
      <c r="A26" s="13" t="str">
        <f t="shared" si="2"/>
        <v>Total Assets</v>
      </c>
      <c r="B26" s="18">
        <f t="shared" si="3"/>
        <v>0.97235272054569843</v>
      </c>
      <c r="C26" s="18">
        <f t="shared" si="3"/>
        <v>1.1139807942892754</v>
      </c>
      <c r="D26" s="18">
        <f t="shared" si="3"/>
        <v>1.0584434566864802</v>
      </c>
      <c r="E26" s="18">
        <f t="shared" si="3"/>
        <v>1.0174803041511908</v>
      </c>
      <c r="F26" s="17"/>
    </row>
    <row r="27" spans="1:6">
      <c r="A27" s="13" t="str">
        <f t="shared" si="2"/>
        <v>Accounts Payable</v>
      </c>
      <c r="B27" s="18">
        <f t="shared" si="3"/>
        <v>1.0310533515731874</v>
      </c>
      <c r="C27" s="18">
        <f t="shared" si="3"/>
        <v>1.0566637756577046</v>
      </c>
      <c r="D27" s="18">
        <f t="shared" si="3"/>
        <v>1.0374925014997001</v>
      </c>
      <c r="E27" s="18">
        <f t="shared" si="3"/>
        <v>0.87357526529542773</v>
      </c>
      <c r="F27" s="17"/>
    </row>
    <row r="28" spans="1:6">
      <c r="A28" s="13" t="str">
        <f t="shared" si="2"/>
        <v>Total Liabilities</v>
      </c>
      <c r="B28" s="18">
        <f t="shared" si="3"/>
        <v>0.95943094201332058</v>
      </c>
      <c r="C28" s="18">
        <f t="shared" si="3"/>
        <v>1.3722700946461364</v>
      </c>
      <c r="D28" s="18">
        <f t="shared" si="3"/>
        <v>1.1369878415059187</v>
      </c>
      <c r="E28" s="18">
        <f t="shared" si="3"/>
        <v>1.0145680903417147</v>
      </c>
      <c r="F28" s="17"/>
    </row>
    <row r="29" spans="1:6">
      <c r="A29" s="13" t="str">
        <f t="shared" si="2"/>
        <v>Retained Earnings</v>
      </c>
      <c r="B29" s="18">
        <f t="shared" si="3"/>
        <v>1.0434509249162516</v>
      </c>
      <c r="C29" s="18">
        <f t="shared" si="3"/>
        <v>0.92077864515020214</v>
      </c>
      <c r="D29" s="18">
        <f t="shared" si="3"/>
        <v>1.0642285736289336</v>
      </c>
      <c r="E29" s="18">
        <f t="shared" si="3"/>
        <v>1.0682194457298575</v>
      </c>
      <c r="F29" s="17"/>
    </row>
    <row r="30" spans="1:6">
      <c r="A30" s="13" t="str">
        <f t="shared" si="2"/>
        <v>Net Cash from Operating Activities</v>
      </c>
      <c r="B30" s="18">
        <f t="shared" si="3"/>
        <v>1.0543787993920972</v>
      </c>
      <c r="C30" s="18">
        <f t="shared" si="3"/>
        <v>1.1219694143976129</v>
      </c>
      <c r="D30" s="18">
        <f t="shared" si="3"/>
        <v>0.97344260594429166</v>
      </c>
      <c r="E30" s="18">
        <f t="shared" si="3"/>
        <v>1.0437442477397001</v>
      </c>
      <c r="F30" s="17"/>
    </row>
    <row r="31" spans="1:6">
      <c r="A31" s="13" t="str">
        <f t="shared" si="2"/>
        <v>Free Cash Flow</v>
      </c>
      <c r="B31" s="18">
        <f t="shared" si="3"/>
        <v>1.0424143556280587</v>
      </c>
      <c r="C31" s="18">
        <f t="shared" si="3"/>
        <v>1.1438774853613023</v>
      </c>
      <c r="D31" s="18">
        <f t="shared" si="3"/>
        <v>0.98261254425897826</v>
      </c>
      <c r="E31" s="18">
        <f t="shared" si="3"/>
        <v>1.071762553364505</v>
      </c>
      <c r="F31" s="17"/>
    </row>
    <row r="33" spans="1:5">
      <c r="A33" s="14" t="str">
        <f>A17</f>
        <v>Johnson &amp; Johnson</v>
      </c>
      <c r="B33" s="15"/>
      <c r="C33" s="15"/>
      <c r="D33" s="15"/>
      <c r="E33" s="15"/>
    </row>
    <row r="34" spans="1:5">
      <c r="A34" s="14" t="s">
        <v>20</v>
      </c>
      <c r="B34" s="15"/>
      <c r="C34" s="15"/>
      <c r="D34" s="15"/>
      <c r="E34" s="15"/>
    </row>
    <row r="35" spans="1:5" ht="15.75" thickBot="1">
      <c r="A35" s="14" t="str">
        <f>"For the Years "&amp;TEXT(E36,"####")&amp;" to "&amp;TEXT(B36,"####")</f>
        <v>For the Years 2015 to 2018</v>
      </c>
      <c r="B35" s="15"/>
      <c r="C35" s="15"/>
      <c r="D35" s="15"/>
      <c r="E35" s="15"/>
    </row>
    <row r="36" spans="1:5" ht="15.75" thickBot="1">
      <c r="A36" s="20" t="s">
        <v>14</v>
      </c>
      <c r="B36" s="21">
        <f>B20</f>
        <v>2018</v>
      </c>
      <c r="C36" s="21">
        <f t="shared" ref="C36:E36" si="4">C20</f>
        <v>2017</v>
      </c>
      <c r="D36" s="21">
        <f t="shared" si="4"/>
        <v>2016</v>
      </c>
      <c r="E36" s="21">
        <f t="shared" si="4"/>
        <v>2015</v>
      </c>
    </row>
    <row r="37" spans="1:5">
      <c r="A37" s="13" t="str">
        <f>A5</f>
        <v>Sales</v>
      </c>
      <c r="B37" s="33">
        <f>B5/C5-1</f>
        <v>6.6068696800512638E-2</v>
      </c>
      <c r="C37" s="18">
        <f t="shared" ref="C37:E37" si="5">C5/D5-1</f>
        <v>6.3166381695094254E-2</v>
      </c>
      <c r="D37" s="18">
        <f t="shared" si="5"/>
        <v>2.47435897435897E-2</v>
      </c>
      <c r="E37" s="18">
        <f t="shared" si="5"/>
        <v>-5.561385099685201E-2</v>
      </c>
    </row>
    <row r="38" spans="1:5">
      <c r="A38" s="13" t="str">
        <f t="shared" ref="A38:A47" si="6">A6</f>
        <v>EBIT</v>
      </c>
      <c r="B38" s="18">
        <f t="shared" ref="B38:E47" si="7">B6/C6-1</f>
        <v>8.6276514183490915E-2</v>
      </c>
      <c r="C38" s="18">
        <f t="shared" si="7"/>
        <v>-8.360655737704914E-2</v>
      </c>
      <c r="D38" s="18">
        <f t="shared" si="7"/>
        <v>0.16234756097560976</v>
      </c>
      <c r="E38" s="18">
        <f t="shared" si="7"/>
        <v>-0.12236609489225481</v>
      </c>
    </row>
    <row r="39" spans="1:5">
      <c r="A39" s="13" t="str">
        <f t="shared" si="6"/>
        <v>Interest Expense</v>
      </c>
      <c r="B39" s="18">
        <f t="shared" si="7"/>
        <v>0.17404129793510315</v>
      </c>
      <c r="C39" s="18">
        <f t="shared" si="7"/>
        <v>0.33289646133682838</v>
      </c>
      <c r="D39" s="18">
        <f t="shared" si="7"/>
        <v>0.38224637681159424</v>
      </c>
      <c r="E39" s="18">
        <f t="shared" si="7"/>
        <v>6.5637065637065728E-2</v>
      </c>
    </row>
    <row r="40" spans="1:5">
      <c r="A40" s="13" t="str">
        <f t="shared" si="6"/>
        <v>Net Income</v>
      </c>
      <c r="B40" s="18">
        <f t="shared" si="7"/>
        <v>10.766923076923076</v>
      </c>
      <c r="C40" s="18">
        <f t="shared" si="7"/>
        <v>-0.92140266021765416</v>
      </c>
      <c r="D40" s="18">
        <f t="shared" si="7"/>
        <v>7.3398663118956486E-2</v>
      </c>
      <c r="E40" s="18">
        <f t="shared" si="7"/>
        <v>-5.5994608834160409E-2</v>
      </c>
    </row>
    <row r="41" spans="1:5">
      <c r="A41" s="13" t="str">
        <f t="shared" si="6"/>
        <v>Basic EPS</v>
      </c>
      <c r="B41" s="18">
        <f t="shared" si="7"/>
        <v>3.9863194925356611</v>
      </c>
      <c r="C41" s="18">
        <f t="shared" si="7"/>
        <v>-0.78874979935972056</v>
      </c>
      <c r="D41" s="18">
        <f t="shared" si="7"/>
        <v>7.4099314041048858E-2</v>
      </c>
      <c r="E41" s="18">
        <f t="shared" si="7"/>
        <v>-6.2864968625479634E-2</v>
      </c>
    </row>
    <row r="42" spans="1:5">
      <c r="A42" s="13" t="str">
        <f t="shared" si="6"/>
        <v>Total Assets</v>
      </c>
      <c r="B42" s="18">
        <f t="shared" si="7"/>
        <v>-2.7647279454301565E-2</v>
      </c>
      <c r="C42" s="18">
        <f t="shared" si="7"/>
        <v>0.11398079428927543</v>
      </c>
      <c r="D42" s="18">
        <f t="shared" si="7"/>
        <v>5.8443456686480211E-2</v>
      </c>
      <c r="E42" s="18">
        <f t="shared" si="7"/>
        <v>1.748030415119084E-2</v>
      </c>
    </row>
    <row r="43" spans="1:5">
      <c r="A43" s="13" t="str">
        <f t="shared" si="6"/>
        <v>Accounts Payable</v>
      </c>
      <c r="B43" s="18">
        <f t="shared" si="7"/>
        <v>3.1053351573187449E-2</v>
      </c>
      <c r="C43" s="18">
        <f t="shared" si="7"/>
        <v>5.666377565770464E-2</v>
      </c>
      <c r="D43" s="18">
        <f t="shared" si="7"/>
        <v>3.7492501499700071E-2</v>
      </c>
      <c r="E43" s="18">
        <f t="shared" si="7"/>
        <v>-0.12642473470457227</v>
      </c>
    </row>
    <row r="44" spans="1:5">
      <c r="A44" s="13" t="str">
        <f t="shared" si="6"/>
        <v>Total Liabilities</v>
      </c>
      <c r="B44" s="18">
        <f t="shared" si="7"/>
        <v>-4.0569057986679424E-2</v>
      </c>
      <c r="C44" s="18">
        <f t="shared" si="7"/>
        <v>0.37227009464613636</v>
      </c>
      <c r="D44" s="18">
        <f t="shared" si="7"/>
        <v>0.13698784150591869</v>
      </c>
      <c r="E44" s="18">
        <f t="shared" si="7"/>
        <v>1.456809034171469E-2</v>
      </c>
    </row>
    <row r="45" spans="1:5">
      <c r="A45" s="13" t="str">
        <f t="shared" si="6"/>
        <v>Retained Earnings</v>
      </c>
      <c r="B45" s="18">
        <f t="shared" si="7"/>
        <v>4.3450924916251576E-2</v>
      </c>
      <c r="C45" s="18">
        <f t="shared" si="7"/>
        <v>-7.9221354849797865E-2</v>
      </c>
      <c r="D45" s="18">
        <f t="shared" si="7"/>
        <v>6.4228573628933638E-2</v>
      </c>
      <c r="E45" s="18">
        <f t="shared" si="7"/>
        <v>6.8219445729857497E-2</v>
      </c>
    </row>
    <row r="46" spans="1:5">
      <c r="A46" s="13" t="str">
        <f t="shared" si="6"/>
        <v>Net Cash from Operating Activities</v>
      </c>
      <c r="B46" s="18">
        <f t="shared" si="7"/>
        <v>5.4378799392097221E-2</v>
      </c>
      <c r="C46" s="18">
        <f t="shared" si="7"/>
        <v>0.12196941439761289</v>
      </c>
      <c r="D46" s="18">
        <f t="shared" si="7"/>
        <v>-2.6557394055708339E-2</v>
      </c>
      <c r="E46" s="18">
        <f t="shared" si="7"/>
        <v>4.3744247739700093E-2</v>
      </c>
    </row>
    <row r="47" spans="1:5">
      <c r="A47" s="13" t="str">
        <f t="shared" si="6"/>
        <v>Free Cash Flow</v>
      </c>
      <c r="B47" s="18">
        <f t="shared" si="7"/>
        <v>4.2414355628058731E-2</v>
      </c>
      <c r="C47" s="18">
        <f t="shared" si="7"/>
        <v>0.14387748536130229</v>
      </c>
      <c r="D47" s="18">
        <f t="shared" si="7"/>
        <v>-1.738745574102174E-2</v>
      </c>
      <c r="E47" s="18">
        <f t="shared" si="7"/>
        <v>7.1762553364504988E-2</v>
      </c>
    </row>
    <row r="49" spans="1:6">
      <c r="A49" s="14" t="str">
        <f>A33</f>
        <v>Johnson &amp; Johnson</v>
      </c>
      <c r="B49" s="15"/>
    </row>
    <row r="50" spans="1:6">
      <c r="A50" s="14" t="s">
        <v>22</v>
      </c>
      <c r="B50" s="15"/>
    </row>
    <row r="51" spans="1:6" ht="15.75" thickBot="1">
      <c r="A51" s="14" t="str">
        <f>"For the Years "&amp;TEXT(E36,"####")&amp;" to "&amp;TEXT(B36,"####")</f>
        <v>For the Years 2015 to 2018</v>
      </c>
      <c r="B51" s="15"/>
    </row>
    <row r="52" spans="1:6" ht="15.75" thickBot="1">
      <c r="A52" s="20" t="s">
        <v>14</v>
      </c>
      <c r="B52" s="21" t="s">
        <v>23</v>
      </c>
      <c r="C52" s="21" t="s">
        <v>24</v>
      </c>
      <c r="E52" s="21" t="s">
        <v>30</v>
      </c>
      <c r="F52" s="21" t="s">
        <v>27</v>
      </c>
    </row>
    <row r="53" spans="1:6">
      <c r="A53" s="13" t="str">
        <f>A5</f>
        <v>Sales</v>
      </c>
      <c r="B53" s="18">
        <f t="shared" ref="B53" si="8">AVERAGE(B37:E37)</f>
        <v>2.4591204310586146E-2</v>
      </c>
      <c r="C53" s="2">
        <f t="array" ref="C53">GEOMEAN(1+B37:E37)-1</f>
        <v>2.338208816204479E-2</v>
      </c>
      <c r="E53" s="28">
        <f>B53-C53</f>
        <v>1.209116148541356E-3</v>
      </c>
      <c r="F53" s="2">
        <f t="shared" ref="F53:F63" si="9">STDEV(B37:E37)</f>
        <v>5.6690095583172131E-2</v>
      </c>
    </row>
    <row r="54" spans="1:6">
      <c r="A54" s="13" t="str">
        <f t="shared" ref="A54:A63" si="10">A6</f>
        <v>EBIT</v>
      </c>
      <c r="B54" s="18">
        <f t="shared" ref="B54:B63" si="11">AVERAGE(B38:E38)</f>
        <v>1.0662855722449183E-2</v>
      </c>
      <c r="C54" s="2">
        <f t="array" ref="C54">GEOMEAN(1+B38:E38)-1</f>
        <v>3.847960680523288E-3</v>
      </c>
      <c r="E54" s="28">
        <f t="shared" ref="E54:E63" si="12">B54-C54</f>
        <v>6.8148950419258947E-3</v>
      </c>
      <c r="F54" s="2">
        <f t="shared" si="9"/>
        <v>0.13578058170123161</v>
      </c>
    </row>
    <row r="55" spans="1:6">
      <c r="A55" s="13" t="str">
        <f t="shared" si="10"/>
        <v>Interest Expense</v>
      </c>
      <c r="B55" s="18">
        <f t="shared" si="11"/>
        <v>0.23870530043014787</v>
      </c>
      <c r="C55" s="2">
        <f t="array" ref="C55">GEOMEAN(1+B39:E39)-1</f>
        <v>0.2321643570665004</v>
      </c>
      <c r="E55" s="28">
        <f t="shared" si="12"/>
        <v>6.5409433636474668E-3</v>
      </c>
      <c r="F55" s="2">
        <f t="shared" si="9"/>
        <v>0.14561371560257752</v>
      </c>
    </row>
    <row r="56" spans="1:6">
      <c r="A56" s="13" t="str">
        <f t="shared" si="10"/>
        <v>Net Income</v>
      </c>
      <c r="B56" s="18">
        <f t="shared" si="11"/>
        <v>2.4657311177475547</v>
      </c>
      <c r="C56" s="2">
        <f t="array" ref="C56">GEOMEAN(1+B40:E40)-1</f>
        <v>-1.6098615895020485E-2</v>
      </c>
      <c r="E56" s="28">
        <f t="shared" si="12"/>
        <v>2.4818297336425754</v>
      </c>
      <c r="F56" s="2">
        <f t="shared" si="9"/>
        <v>5.5517210060330706</v>
      </c>
    </row>
    <row r="57" spans="1:6">
      <c r="A57" s="13" t="str">
        <f t="shared" si="10"/>
        <v>Basic EPS</v>
      </c>
      <c r="B57" s="18">
        <f t="shared" si="11"/>
        <v>0.80220100964787733</v>
      </c>
      <c r="C57" s="2">
        <f t="array" ref="C57">GEOMEAN(1+B41:E41)-1</f>
        <v>1.4742759084786394E-2</v>
      </c>
      <c r="E57" s="28">
        <f t="shared" si="12"/>
        <v>0.78745825056309093</v>
      </c>
      <c r="F57" s="2">
        <f t="shared" si="9"/>
        <v>2.1562472195662163</v>
      </c>
    </row>
    <row r="58" spans="1:6">
      <c r="A58" s="13" t="str">
        <f t="shared" si="10"/>
        <v>Total Assets</v>
      </c>
      <c r="B58" s="18">
        <f t="shared" si="11"/>
        <v>4.056431891816123E-2</v>
      </c>
      <c r="C58" s="2">
        <f t="array" ref="C58">GEOMEAN(1+B42:E42)-1</f>
        <v>3.9259020257577548E-2</v>
      </c>
      <c r="E58" s="28">
        <f t="shared" si="12"/>
        <v>1.3052986605836814E-3</v>
      </c>
      <c r="F58" s="2">
        <f t="shared" si="9"/>
        <v>6.0264241231274746E-2</v>
      </c>
    </row>
    <row r="59" spans="1:6">
      <c r="A59" s="13" t="str">
        <f t="shared" si="10"/>
        <v>Accounts Payable</v>
      </c>
      <c r="B59" s="18">
        <f t="shared" si="11"/>
        <v>-3.0377649349502822E-4</v>
      </c>
      <c r="C59" s="2">
        <f t="array" ref="C59">GEOMEAN(1+B43:E43)-1</f>
        <v>-3.1591812407372188E-3</v>
      </c>
      <c r="E59" s="28">
        <f t="shared" si="12"/>
        <v>2.8554047472421906E-3</v>
      </c>
      <c r="F59" s="2">
        <f t="shared" si="9"/>
        <v>8.4781338766085304E-2</v>
      </c>
    </row>
    <row r="60" spans="1:6">
      <c r="A60" s="13" t="str">
        <f t="shared" si="10"/>
        <v>Total Liabilities</v>
      </c>
      <c r="B60" s="18">
        <f t="shared" si="11"/>
        <v>0.12081424212677258</v>
      </c>
      <c r="C60" s="2">
        <f t="array" ref="C60">GEOMEAN(1+B44:E44)-1</f>
        <v>0.11012679366259004</v>
      </c>
      <c r="E60" s="28">
        <f t="shared" si="12"/>
        <v>1.0687448464182542E-2</v>
      </c>
      <c r="F60" s="2">
        <f t="shared" si="9"/>
        <v>0.18332525322293455</v>
      </c>
    </row>
    <row r="61" spans="1:6">
      <c r="A61" s="13" t="str">
        <f t="shared" si="10"/>
        <v>Retained Earnings</v>
      </c>
      <c r="B61" s="18">
        <f t="shared" si="11"/>
        <v>2.4169397356311212E-2</v>
      </c>
      <c r="C61" s="2">
        <f t="array" ref="C61">GEOMEAN(1+B45:E45)-1</f>
        <v>2.2305424894122128E-2</v>
      </c>
      <c r="E61" s="28">
        <f t="shared" si="12"/>
        <v>1.8639724621890841E-3</v>
      </c>
      <c r="F61" s="2">
        <f t="shared" si="9"/>
        <v>6.9777191383580808E-2</v>
      </c>
    </row>
    <row r="62" spans="1:6">
      <c r="A62" s="13" t="str">
        <f t="shared" si="10"/>
        <v>Net Cash from Operating Activities</v>
      </c>
      <c r="B62" s="18">
        <f t="shared" si="11"/>
        <v>4.8383766868425465E-2</v>
      </c>
      <c r="C62" s="2">
        <f t="array" ref="C62">GEOMEAN(1+B46:E46)-1</f>
        <v>4.7057500399786401E-2</v>
      </c>
      <c r="E62" s="28">
        <f t="shared" si="12"/>
        <v>1.3262664686390646E-3</v>
      </c>
      <c r="F62" s="2">
        <f t="shared" si="9"/>
        <v>6.0796081769722683E-2</v>
      </c>
    </row>
    <row r="63" spans="1:6">
      <c r="A63" s="13" t="str">
        <f t="shared" si="10"/>
        <v>Free Cash Flow</v>
      </c>
      <c r="B63" s="18">
        <f t="shared" si="11"/>
        <v>6.0166734653211068E-2</v>
      </c>
      <c r="C63" s="2">
        <f t="array" ref="C63">GEOMEAN(1+B47:E47)-1</f>
        <v>5.8583681048180791E-2</v>
      </c>
      <c r="E63" s="28">
        <f t="shared" si="12"/>
        <v>1.5830536050302768E-3</v>
      </c>
      <c r="F63" s="2">
        <f t="shared" si="9"/>
        <v>6.7011820361423238E-2</v>
      </c>
    </row>
  </sheetData>
  <phoneticPr fontId="1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Prob 1</vt:lpstr>
      <vt:lpstr>Prob 2</vt:lpstr>
      <vt:lpstr>Prob 3</vt:lpstr>
      <vt:lpstr>Prob 4</vt:lpstr>
    </vt:vector>
  </TitlesOfParts>
  <Company>Mayes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Timothy R. Mayes, Ph.D.</cp:lastModifiedBy>
  <dcterms:created xsi:type="dcterms:W3CDTF">1999-11-12T18:08:22Z</dcterms:created>
  <dcterms:modified xsi:type="dcterms:W3CDTF">2019-08-06T02:54:26Z</dcterms:modified>
</cp:coreProperties>
</file>