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\Documents\My Books\FAME8\IM 6ed to be Revised\"/>
    </mc:Choice>
  </mc:AlternateContent>
  <bookViews>
    <workbookView xWindow="240" yWindow="120" windowWidth="19995" windowHeight="7935"/>
  </bookViews>
  <sheets>
    <sheet name="Exercise 1" sheetId="1" r:id="rId1"/>
    <sheet name="Exercise 2" sheetId="2" r:id="rId2"/>
    <sheet name="Exercise 3" sheetId="3" r:id="rId3"/>
    <sheet name="Exercise 4" sheetId="4" r:id="rId4"/>
    <sheet name="Exercise 5" sheetId="5" r:id="rId5"/>
    <sheet name="Multiple Choice" sheetId="6" r:id="rId6"/>
    <sheet name="MC 1" sheetId="7" r:id="rId7"/>
  </sheets>
  <calcPr calcId="171027"/>
</workbook>
</file>

<file path=xl/calcChain.xml><?xml version="1.0" encoding="utf-8"?>
<calcChain xmlns="http://schemas.openxmlformats.org/spreadsheetml/2006/main">
  <c r="B41" i="6" l="1"/>
  <c r="B26" i="6"/>
  <c r="B36" i="6"/>
  <c r="B31" i="6"/>
  <c r="C25" i="6"/>
  <c r="D25" i="6"/>
  <c r="E25" i="6"/>
  <c r="F25" i="6"/>
  <c r="B25" i="6"/>
  <c r="D23" i="6"/>
  <c r="E23" i="6" s="1"/>
  <c r="F23" i="6" s="1"/>
  <c r="G23" i="6" s="1"/>
  <c r="C23" i="6"/>
  <c r="B21" i="6"/>
  <c r="C20" i="6"/>
  <c r="D20" i="6"/>
  <c r="E20" i="6"/>
  <c r="F20" i="6"/>
  <c r="B20" i="6"/>
  <c r="C18" i="6"/>
  <c r="D18" i="6" s="1"/>
  <c r="E18" i="6" s="1"/>
  <c r="F18" i="6" s="1"/>
  <c r="G18" i="6" s="1"/>
  <c r="B16" i="6"/>
  <c r="C14" i="6"/>
  <c r="D14" i="6" s="1"/>
  <c r="E14" i="6" s="1"/>
  <c r="F14" i="6" s="1"/>
  <c r="G14" i="6" s="1"/>
  <c r="B12" i="6"/>
  <c r="D10" i="6"/>
  <c r="E10" i="6" s="1"/>
  <c r="F10" i="6" s="1"/>
  <c r="G10" i="6" s="1"/>
  <c r="C10" i="6"/>
  <c r="H7" i="6"/>
  <c r="B17" i="3"/>
  <c r="B21" i="3" s="1"/>
  <c r="C11" i="5" l="1"/>
  <c r="D11" i="5"/>
  <c r="E11" i="5"/>
  <c r="B11" i="5"/>
  <c r="C10" i="5"/>
  <c r="D10" i="5"/>
  <c r="E10" i="5"/>
  <c r="B10" i="5"/>
  <c r="C9" i="5"/>
  <c r="D9" i="5"/>
  <c r="E9" i="5"/>
  <c r="B9" i="5"/>
  <c r="C3" i="5"/>
  <c r="D3" i="5" s="1"/>
  <c r="E3" i="5" s="1"/>
  <c r="C27" i="3"/>
  <c r="D27" i="3"/>
  <c r="E27" i="3"/>
  <c r="F27" i="3"/>
  <c r="C28" i="3"/>
  <c r="D28" i="3"/>
  <c r="E28" i="3"/>
  <c r="F28" i="3"/>
  <c r="H14" i="4" l="1"/>
  <c r="H15" i="4"/>
  <c r="H16" i="4"/>
  <c r="H17" i="4"/>
  <c r="H18" i="4"/>
  <c r="H19" i="4"/>
  <c r="H20" i="4"/>
  <c r="H21" i="4"/>
  <c r="H22" i="4"/>
  <c r="H23" i="4"/>
  <c r="H24" i="4"/>
  <c r="H25" i="4"/>
  <c r="H13" i="4"/>
  <c r="H6" i="4"/>
  <c r="H7" i="4"/>
  <c r="H8" i="4"/>
  <c r="H9" i="4"/>
  <c r="H10" i="4"/>
  <c r="H11" i="4"/>
  <c r="H5" i="4"/>
  <c r="G25" i="4" a="1"/>
  <c r="G25" i="4" s="1"/>
  <c r="G24" i="4" a="1"/>
  <c r="G24" i="4" s="1"/>
  <c r="G23" i="4"/>
  <c r="G23" i="4" a="1"/>
  <c r="G22" i="4" a="1"/>
  <c r="G22" i="4" s="1"/>
  <c r="G21" i="4" a="1"/>
  <c r="G21" i="4" s="1"/>
  <c r="G20" i="4" a="1"/>
  <c r="G20" i="4" s="1"/>
  <c r="G19" i="4"/>
  <c r="G19" i="4" a="1"/>
  <c r="G18" i="4" a="1"/>
  <c r="G18" i="4" s="1"/>
  <c r="G17" i="4" a="1"/>
  <c r="G17" i="4" s="1"/>
  <c r="G16" i="4" a="1"/>
  <c r="G16" i="4" s="1"/>
  <c r="G15" i="4"/>
  <c r="G15" i="4" a="1"/>
  <c r="G14" i="4" a="1"/>
  <c r="G14" i="4" s="1"/>
  <c r="G13" i="4" a="1"/>
  <c r="G13" i="4" s="1"/>
  <c r="G6" i="4" a="1"/>
  <c r="G6" i="4"/>
  <c r="G7" i="4" a="1"/>
  <c r="G7" i="4" s="1"/>
  <c r="G8" i="4" a="1"/>
  <c r="G8" i="4" s="1"/>
  <c r="G9" i="4" a="1"/>
  <c r="G9" i="4"/>
  <c r="G10" i="4" a="1"/>
  <c r="G10" i="4"/>
  <c r="G11" i="4" a="1"/>
  <c r="G11" i="4" s="1"/>
  <c r="G5" i="4" a="1"/>
  <c r="G5" i="4" s="1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1" i="4"/>
  <c r="B10" i="4"/>
  <c r="B9" i="4"/>
  <c r="B8" i="4"/>
  <c r="B7" i="4"/>
  <c r="B6" i="4"/>
  <c r="C5" i="4"/>
  <c r="D5" i="4"/>
  <c r="E5" i="4"/>
  <c r="B5" i="4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1" i="3"/>
  <c r="B40" i="3"/>
  <c r="B39" i="3"/>
  <c r="B38" i="3"/>
  <c r="B37" i="3"/>
  <c r="B36" i="3"/>
  <c r="F55" i="3"/>
  <c r="E55" i="3"/>
  <c r="D55" i="3"/>
  <c r="C55" i="3"/>
  <c r="F54" i="3"/>
  <c r="E54" i="3"/>
  <c r="D54" i="3"/>
  <c r="C54" i="3"/>
  <c r="F53" i="3"/>
  <c r="E53" i="3"/>
  <c r="D53" i="3"/>
  <c r="C53" i="3"/>
  <c r="F52" i="3"/>
  <c r="E52" i="3"/>
  <c r="D52" i="3"/>
  <c r="C52" i="3"/>
  <c r="F51" i="3"/>
  <c r="E51" i="3"/>
  <c r="D51" i="3"/>
  <c r="C51" i="3"/>
  <c r="F50" i="3"/>
  <c r="E50" i="3"/>
  <c r="D50" i="3"/>
  <c r="C50" i="3"/>
  <c r="F49" i="3"/>
  <c r="E49" i="3"/>
  <c r="D49" i="3"/>
  <c r="C49" i="3"/>
  <c r="F48" i="3"/>
  <c r="E48" i="3"/>
  <c r="D48" i="3"/>
  <c r="C48" i="3"/>
  <c r="F47" i="3"/>
  <c r="E47" i="3"/>
  <c r="D47" i="3"/>
  <c r="C47" i="3"/>
  <c r="F46" i="3"/>
  <c r="E46" i="3"/>
  <c r="D46" i="3"/>
  <c r="C46" i="3"/>
  <c r="F45" i="3"/>
  <c r="E45" i="3"/>
  <c r="D45" i="3"/>
  <c r="C45" i="3"/>
  <c r="F44" i="3"/>
  <c r="E44" i="3"/>
  <c r="D44" i="3"/>
  <c r="C44" i="3"/>
  <c r="F43" i="3"/>
  <c r="E43" i="3"/>
  <c r="D43" i="3"/>
  <c r="C43" i="3"/>
  <c r="F41" i="3"/>
  <c r="E41" i="3"/>
  <c r="D41" i="3"/>
  <c r="C41" i="3"/>
  <c r="F40" i="3"/>
  <c r="E40" i="3"/>
  <c r="D40" i="3"/>
  <c r="C40" i="3"/>
  <c r="F39" i="3"/>
  <c r="E39" i="3"/>
  <c r="D39" i="3"/>
  <c r="C39" i="3"/>
  <c r="F38" i="3"/>
  <c r="E38" i="3"/>
  <c r="D38" i="3"/>
  <c r="C38" i="3"/>
  <c r="F37" i="3"/>
  <c r="E37" i="3"/>
  <c r="D37" i="3"/>
  <c r="C37" i="3"/>
  <c r="F36" i="3"/>
  <c r="E36" i="3"/>
  <c r="D36" i="3"/>
  <c r="C36" i="3"/>
  <c r="F35" i="3"/>
  <c r="E35" i="3"/>
  <c r="D35" i="3"/>
  <c r="C35" i="3"/>
  <c r="B35" i="3"/>
  <c r="D25" i="3"/>
  <c r="E25" i="3"/>
  <c r="D21" i="3"/>
  <c r="E21" i="3"/>
  <c r="F21" i="3"/>
  <c r="F25" i="3" s="1"/>
  <c r="C17" i="3"/>
  <c r="C21" i="3" s="1"/>
  <c r="C25" i="3" s="1"/>
  <c r="D17" i="3"/>
  <c r="E17" i="3"/>
  <c r="F17" i="3"/>
  <c r="C11" i="3"/>
  <c r="D11" i="3"/>
  <c r="E11" i="3"/>
  <c r="F11" i="3"/>
  <c r="C9" i="3"/>
  <c r="D9" i="3"/>
  <c r="E9" i="3"/>
  <c r="F9" i="3"/>
  <c r="B9" i="3"/>
  <c r="B11" i="3" s="1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B34" i="2"/>
  <c r="B33" i="2"/>
  <c r="B32" i="2"/>
  <c r="B31" i="2"/>
  <c r="B30" i="2"/>
  <c r="B29" i="2"/>
  <c r="B28" i="2"/>
  <c r="B27" i="2"/>
  <c r="B26" i="2"/>
  <c r="B25" i="2"/>
  <c r="C24" i="2"/>
  <c r="D24" i="2"/>
  <c r="E24" i="2"/>
  <c r="F24" i="2"/>
  <c r="B24" i="2"/>
  <c r="C18" i="2"/>
  <c r="D18" i="2"/>
  <c r="E18" i="2"/>
  <c r="F18" i="2"/>
  <c r="B18" i="2"/>
  <c r="C17" i="2"/>
  <c r="D17" i="2"/>
  <c r="E17" i="2"/>
  <c r="F17" i="2"/>
  <c r="B17" i="2"/>
  <c r="C16" i="2"/>
  <c r="D16" i="2"/>
  <c r="E16" i="2"/>
  <c r="F16" i="2"/>
  <c r="B16" i="2"/>
  <c r="D8" i="2"/>
  <c r="D12" i="2" s="1"/>
  <c r="D13" i="2" s="1"/>
  <c r="C6" i="2"/>
  <c r="C8" i="2" s="1"/>
  <c r="C12" i="2" s="1"/>
  <c r="C13" i="2" s="1"/>
  <c r="D6" i="2"/>
  <c r="E6" i="2"/>
  <c r="E8" i="2" s="1"/>
  <c r="E12" i="2" s="1"/>
  <c r="E13" i="2" s="1"/>
  <c r="F6" i="2"/>
  <c r="F8" i="2" s="1"/>
  <c r="F12" i="2" s="1"/>
  <c r="F13" i="2" s="1"/>
  <c r="B6" i="2"/>
  <c r="B8" i="2" s="1"/>
  <c r="B12" i="2" s="1"/>
  <c r="B13" i="2" s="1"/>
  <c r="B15" i="1"/>
  <c r="B16" i="1"/>
  <c r="B14" i="1"/>
  <c r="C10" i="1"/>
  <c r="D10" i="1"/>
  <c r="E10" i="1"/>
  <c r="F10" i="1"/>
  <c r="C11" i="1"/>
  <c r="D11" i="1"/>
  <c r="E11" i="1"/>
  <c r="F11" i="1"/>
  <c r="C12" i="1"/>
  <c r="D12" i="1"/>
  <c r="E12" i="1"/>
  <c r="F12" i="1"/>
  <c r="B11" i="1"/>
  <c r="B12" i="1"/>
  <c r="B10" i="1"/>
  <c r="D19" i="1"/>
  <c r="D20" i="1"/>
  <c r="D18" i="1"/>
  <c r="D15" i="1"/>
  <c r="D16" i="1"/>
  <c r="D14" i="1"/>
  <c r="A19" i="1"/>
  <c r="A20" i="1"/>
  <c r="A18" i="1"/>
  <c r="A15" i="1"/>
  <c r="A16" i="1"/>
  <c r="A14" i="1"/>
  <c r="A11" i="1"/>
  <c r="A12" i="1"/>
  <c r="A10" i="1"/>
  <c r="A7" i="1"/>
  <c r="A8" i="1"/>
  <c r="A6" i="1"/>
  <c r="C6" i="1"/>
  <c r="D6" i="1"/>
  <c r="E6" i="1"/>
  <c r="F6" i="1"/>
  <c r="C7" i="1"/>
  <c r="D7" i="1"/>
  <c r="E7" i="1"/>
  <c r="F7" i="1"/>
  <c r="C8" i="1"/>
  <c r="D8" i="1"/>
  <c r="E8" i="1"/>
  <c r="F8" i="1"/>
  <c r="D1" i="1"/>
  <c r="E1" i="1" s="1"/>
  <c r="F1" i="1" s="1"/>
  <c r="G1" i="1" s="1"/>
  <c r="C1" i="1"/>
  <c r="B25" i="3" l="1"/>
  <c r="B28" i="3" s="1"/>
  <c r="E16" i="1"/>
  <c r="E15" i="1"/>
  <c r="E14" i="1"/>
  <c r="B7" i="1"/>
  <c r="B8" i="1"/>
  <c r="B6" i="1"/>
  <c r="B27" i="3" l="1"/>
  <c r="E18" i="1"/>
  <c r="E20" i="1"/>
  <c r="E19" i="1"/>
  <c r="G18" i="1"/>
  <c r="B18" i="1" l="1"/>
  <c r="G20" i="1"/>
  <c r="B20" i="1"/>
  <c r="B19" i="1"/>
  <c r="G19" i="1"/>
</calcChain>
</file>

<file path=xl/sharedStrings.xml><?xml version="1.0" encoding="utf-8"?>
<sst xmlns="http://schemas.openxmlformats.org/spreadsheetml/2006/main" count="173" uniqueCount="70">
  <si>
    <t>Ticker</t>
  </si>
  <si>
    <t>ORCL</t>
  </si>
  <si>
    <t>MSFT</t>
  </si>
  <si>
    <t>Return</t>
  </si>
  <si>
    <t>or</t>
  </si>
  <si>
    <t>Total Return</t>
  </si>
  <si>
    <t>Relative Return</t>
  </si>
  <si>
    <t>Compound Annual Return</t>
  </si>
  <si>
    <t>Average Return (geometric)</t>
  </si>
  <si>
    <t>Average Return (arithmetic)</t>
  </si>
  <si>
    <t>Total Revenue</t>
  </si>
  <si>
    <t>Net Income</t>
  </si>
  <si>
    <t>Intel Corporation</t>
  </si>
  <si>
    <t>(Financial Data in U.S. $Million)</t>
  </si>
  <si>
    <t>Average Tax Rate</t>
  </si>
  <si>
    <t>Gross Profit Margin</t>
  </si>
  <si>
    <t>Net Profit Margin</t>
  </si>
  <si>
    <t>Total Current Liabilities</t>
  </si>
  <si>
    <t>Total Assets</t>
  </si>
  <si>
    <t>Total Liabilities</t>
  </si>
  <si>
    <t>Total Equity</t>
  </si>
  <si>
    <t>Total Current Assets</t>
  </si>
  <si>
    <t>Debt</t>
  </si>
  <si>
    <t>Equity</t>
  </si>
  <si>
    <t>Chevron Corporation</t>
  </si>
  <si>
    <t>(Data is US$ Million)</t>
  </si>
  <si>
    <t>NVDA</t>
  </si>
  <si>
    <t>6/30/2017</t>
  </si>
  <si>
    <t>Sales</t>
  </si>
  <si>
    <t>Cost of Goods Sold (COGS) incl. D&amp;A</t>
  </si>
  <si>
    <t>Gross Income</t>
  </si>
  <si>
    <t>SG&amp;A Expense</t>
  </si>
  <si>
    <t>EBIT (Operating Income)</t>
  </si>
  <si>
    <t>Nonoperating Income - Net</t>
  </si>
  <si>
    <t>Interest Expense</t>
  </si>
  <si>
    <t>Unusual Expense - Net</t>
  </si>
  <si>
    <t>Pretax Income</t>
  </si>
  <si>
    <t>Income Taxes</t>
  </si>
  <si>
    <t>Assets</t>
  </si>
  <si>
    <t>Cash &amp; Short-Term Investments</t>
  </si>
  <si>
    <t>Short-Term Receivables</t>
  </si>
  <si>
    <t>Inventories</t>
  </si>
  <si>
    <t>Other Current Assets</t>
  </si>
  <si>
    <t>Net Fixed Assets</t>
  </si>
  <si>
    <t>Liabilities &amp; Shareholders' Equity</t>
  </si>
  <si>
    <t>ST Debt &amp; Curr. Portion LT Debt</t>
  </si>
  <si>
    <t>Accounts Payable</t>
  </si>
  <si>
    <t>Income Tax Payable</t>
  </si>
  <si>
    <t>Other Current Liabilities</t>
  </si>
  <si>
    <t>Long-Term Debt</t>
  </si>
  <si>
    <t>Deferred Tax Liabilities</t>
  </si>
  <si>
    <t>Other Liabilities</t>
  </si>
  <si>
    <t>Preferred Stock (Carrying Value)</t>
  </si>
  <si>
    <t>Common Equity</t>
  </si>
  <si>
    <t>Total Shareholders' Equity</t>
  </si>
  <si>
    <t>Total Liabilities &amp; Shareholders' Equity</t>
  </si>
  <si>
    <t>Balance Sheet ($ millions)</t>
  </si>
  <si>
    <t>Balance Sheet Growth Rates</t>
  </si>
  <si>
    <t>CAGR</t>
  </si>
  <si>
    <t>Avg Growth Rate</t>
  </si>
  <si>
    <t>Return on Assets</t>
  </si>
  <si>
    <t>Return on Equity</t>
  </si>
  <si>
    <t>Variable 1</t>
  </si>
  <si>
    <t>Variable 2</t>
  </si>
  <si>
    <t>Variable 3</t>
  </si>
  <si>
    <t>=B2-B1/B3+B2</t>
  </si>
  <si>
    <t>=E2^2-E1*E2+E3</t>
  </si>
  <si>
    <t>Total Current Assets/Total Current Liabilities</t>
  </si>
  <si>
    <t>Geometric Mean</t>
  </si>
  <si>
    <t>Average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</si>
</sst>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;[Red]\-#,##0"/>
    <numFmt numFmtId="165" formatCode="[$-409]mmm\-yy;@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2" borderId="0" xfId="0" applyFont="1" applyFill="1" applyAlignment="1">
      <alignment horizontal="centerContinuous"/>
    </xf>
    <xf numFmtId="0" fontId="2" fillId="2" borderId="2" xfId="0" applyFont="1" applyFill="1" applyBorder="1"/>
    <xf numFmtId="0" fontId="0" fillId="0" borderId="0" xfId="0" applyFont="1" applyAlignment="1">
      <alignment vertical="center" wrapText="1"/>
    </xf>
    <xf numFmtId="0" fontId="0" fillId="0" borderId="0" xfId="0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10" fontId="0" fillId="0" borderId="0" xfId="0" applyNumberFormat="1" applyFont="1"/>
    <xf numFmtId="0" fontId="0" fillId="0" borderId="0" xfId="0" applyFont="1" applyAlignment="1">
      <alignment horizontal="center"/>
    </xf>
    <xf numFmtId="0" fontId="5" fillId="0" borderId="0" xfId="0" applyFont="1"/>
    <xf numFmtId="165" fontId="0" fillId="3" borderId="2" xfId="0" applyNumberFormat="1" applyFont="1" applyFill="1" applyBorder="1"/>
    <xf numFmtId="0" fontId="5" fillId="3" borderId="0" xfId="0" applyFont="1" applyFill="1" applyBorder="1" applyAlignment="1">
      <alignment horizontal="centerContinuous"/>
    </xf>
    <xf numFmtId="0" fontId="0" fillId="3" borderId="0" xfId="0" applyFont="1" applyFill="1" applyBorder="1" applyAlignment="1">
      <alignment horizontal="centerContinuous"/>
    </xf>
    <xf numFmtId="2" fontId="6" fillId="3" borderId="2" xfId="0" applyNumberFormat="1" applyFont="1" applyFill="1" applyBorder="1" applyAlignment="1" applyProtection="1"/>
    <xf numFmtId="2" fontId="6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164" fontId="7" fillId="0" borderId="3" xfId="0" applyNumberFormat="1" applyFont="1" applyFill="1" applyBorder="1" applyAlignment="1" applyProtection="1"/>
    <xf numFmtId="10" fontId="6" fillId="0" borderId="0" xfId="1" applyNumberFormat="1" applyFont="1" applyFill="1" applyBorder="1" applyAlignment="1" applyProtection="1"/>
    <xf numFmtId="10" fontId="7" fillId="0" borderId="3" xfId="1" applyNumberFormat="1" applyFont="1" applyFill="1" applyBorder="1" applyAlignment="1" applyProtection="1"/>
    <xf numFmtId="164" fontId="0" fillId="0" borderId="0" xfId="0" applyNumberFormat="1" applyFont="1"/>
    <xf numFmtId="2" fontId="7" fillId="0" borderId="0" xfId="0" applyNumberFormat="1" applyFont="1" applyFill="1" applyBorder="1" applyAlignment="1" applyProtection="1"/>
    <xf numFmtId="2" fontId="6" fillId="0" borderId="0" xfId="0" applyNumberFormat="1" applyFont="1" applyFill="1" applyBorder="1" applyAlignment="1" applyProtection="1">
      <alignment horizontal="left" indent="2"/>
    </xf>
    <xf numFmtId="10" fontId="0" fillId="0" borderId="0" xfId="1" applyNumberFormat="1" applyFont="1"/>
    <xf numFmtId="2" fontId="7" fillId="3" borderId="2" xfId="0" applyNumberFormat="1" applyFont="1" applyFill="1" applyBorder="1" applyAlignment="1" applyProtection="1">
      <alignment horizontal="center"/>
    </xf>
    <xf numFmtId="4" fontId="1" fillId="0" borderId="0" xfId="0" applyNumberFormat="1" applyFont="1"/>
    <xf numFmtId="166" fontId="1" fillId="0" borderId="0" xfId="2" applyNumberFormat="1" applyFont="1"/>
    <xf numFmtId="0" fontId="0" fillId="0" borderId="0" xfId="0" applyAlignment="1">
      <alignment horizontal="left" vertical="center" indent="1"/>
    </xf>
    <xf numFmtId="10" fontId="1" fillId="0" borderId="0" xfId="1" applyNumberFormat="1" applyFont="1"/>
    <xf numFmtId="43" fontId="0" fillId="0" borderId="0" xfId="2" quotePrefix="1" applyFont="1"/>
    <xf numFmtId="164" fontId="7" fillId="0" borderId="0" xfId="0" applyNumberFormat="1" applyFont="1" applyFill="1" applyBorder="1" applyAlignment="1" applyProtection="1"/>
    <xf numFmtId="43" fontId="5" fillId="0" borderId="0" xfId="2" applyFont="1"/>
    <xf numFmtId="10" fontId="0" fillId="0" borderId="0" xfId="1" applyNumberFormat="1" applyFont="1" applyAlignment="1">
      <alignment vertical="center" wrapText="1"/>
    </xf>
    <xf numFmtId="10" fontId="0" fillId="0" borderId="0" xfId="1" applyNumberFormat="1" applyFont="1" applyAlignme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Oracle, Microsoft, and Nvidia</a:t>
            </a:r>
          </a:p>
          <a:p>
            <a:pPr>
              <a:defRPr/>
            </a:pPr>
            <a:r>
              <a:rPr lang="en-US"/>
              <a:t>Closing Prices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'Exercise 1'!$A$2</c:f>
              <c:strCache>
                <c:ptCount val="1"/>
                <c:pt idx="0">
                  <c:v>ORCL</c:v>
                </c:pt>
              </c:strCache>
            </c:strRef>
          </c:tx>
          <c:marker>
            <c:symbol val="none"/>
          </c:marker>
          <c:cat>
            <c:strRef>
              <c:f>'Exercise 1'!$B$1:$G$1</c:f>
              <c:strCache>
                <c:ptCount val="6"/>
                <c:pt idx="0">
                  <c:v>6/30/2017</c:v>
                </c:pt>
                <c:pt idx="1">
                  <c:v>5/31/2017</c:v>
                </c:pt>
                <c:pt idx="2">
                  <c:v>4/30/2017</c:v>
                </c:pt>
                <c:pt idx="3">
                  <c:v>3/31/2017</c:v>
                </c:pt>
                <c:pt idx="4">
                  <c:v>2/28/2017</c:v>
                </c:pt>
                <c:pt idx="5">
                  <c:v>1/31/2017</c:v>
                </c:pt>
              </c:strCache>
            </c:strRef>
          </c:cat>
          <c:val>
            <c:numRef>
              <c:f>'Exercise 1'!$B$2:$G$2</c:f>
              <c:numCache>
                <c:formatCode>General</c:formatCode>
                <c:ptCount val="6"/>
                <c:pt idx="0">
                  <c:v>50.14</c:v>
                </c:pt>
                <c:pt idx="1">
                  <c:v>45.39</c:v>
                </c:pt>
                <c:pt idx="2">
                  <c:v>44.96</c:v>
                </c:pt>
                <c:pt idx="3">
                  <c:v>44.61</c:v>
                </c:pt>
                <c:pt idx="4">
                  <c:v>42.59</c:v>
                </c:pt>
                <c:pt idx="5">
                  <c:v>40.11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D-4CB8-B708-70DAF1A75F19}"/>
            </c:ext>
          </c:extLst>
        </c:ser>
        <c:ser>
          <c:idx val="1"/>
          <c:order val="1"/>
          <c:tx>
            <c:strRef>
              <c:f>'Exercise 1'!$A$3</c:f>
              <c:strCache>
                <c:ptCount val="1"/>
                <c:pt idx="0">
                  <c:v>MSFT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'Exercise 1'!$B$1:$G$1</c:f>
              <c:strCache>
                <c:ptCount val="6"/>
                <c:pt idx="0">
                  <c:v>6/30/2017</c:v>
                </c:pt>
                <c:pt idx="1">
                  <c:v>5/31/2017</c:v>
                </c:pt>
                <c:pt idx="2">
                  <c:v>4/30/2017</c:v>
                </c:pt>
                <c:pt idx="3">
                  <c:v>3/31/2017</c:v>
                </c:pt>
                <c:pt idx="4">
                  <c:v>2/28/2017</c:v>
                </c:pt>
                <c:pt idx="5">
                  <c:v>1/31/2017</c:v>
                </c:pt>
              </c:strCache>
            </c:strRef>
          </c:cat>
          <c:val>
            <c:numRef>
              <c:f>'Exercise 1'!$B$3:$G$3</c:f>
              <c:numCache>
                <c:formatCode>General</c:formatCode>
                <c:ptCount val="6"/>
                <c:pt idx="0">
                  <c:v>68.930000000000007</c:v>
                </c:pt>
                <c:pt idx="1">
                  <c:v>69.84</c:v>
                </c:pt>
                <c:pt idx="2">
                  <c:v>68.459999999999994</c:v>
                </c:pt>
                <c:pt idx="3">
                  <c:v>65.86</c:v>
                </c:pt>
                <c:pt idx="4">
                  <c:v>63.98</c:v>
                </c:pt>
                <c:pt idx="5">
                  <c:v>64.650000000000006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D-4CB8-B708-70DAF1A75F19}"/>
            </c:ext>
          </c:extLst>
        </c:ser>
        <c:ser>
          <c:idx val="2"/>
          <c:order val="2"/>
          <c:tx>
            <c:strRef>
              <c:f>'Exercise 1'!$A$4</c:f>
              <c:strCache>
                <c:ptCount val="1"/>
                <c:pt idx="0">
                  <c:v>NVDA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'Exercise 1'!$B$1:$G$1</c:f>
              <c:strCache>
                <c:ptCount val="6"/>
                <c:pt idx="0">
                  <c:v>6/30/2017</c:v>
                </c:pt>
                <c:pt idx="1">
                  <c:v>5/31/2017</c:v>
                </c:pt>
                <c:pt idx="2">
                  <c:v>4/30/2017</c:v>
                </c:pt>
                <c:pt idx="3">
                  <c:v>3/31/2017</c:v>
                </c:pt>
                <c:pt idx="4">
                  <c:v>2/28/2017</c:v>
                </c:pt>
                <c:pt idx="5">
                  <c:v>1/31/2017</c:v>
                </c:pt>
              </c:strCache>
            </c:strRef>
          </c:cat>
          <c:val>
            <c:numRef>
              <c:f>'Exercise 1'!$B$4:$G$4</c:f>
              <c:numCache>
                <c:formatCode>General</c:formatCode>
                <c:ptCount val="6"/>
                <c:pt idx="0">
                  <c:v>144.56</c:v>
                </c:pt>
                <c:pt idx="1">
                  <c:v>144.35</c:v>
                </c:pt>
                <c:pt idx="2">
                  <c:v>104.3</c:v>
                </c:pt>
                <c:pt idx="3">
                  <c:v>108.93</c:v>
                </c:pt>
                <c:pt idx="4">
                  <c:v>101.48</c:v>
                </c:pt>
                <c:pt idx="5">
                  <c:v>109.18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ED-4CB8-B708-70DAF1A75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651520"/>
        <c:axId val="228061184"/>
      </c:lineChart>
      <c:catAx>
        <c:axId val="22465152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8061184"/>
        <c:crosses val="autoZero"/>
        <c:auto val="1"/>
        <c:lblAlgn val="ctr"/>
        <c:lblOffset val="100"/>
        <c:noMultiLvlLbl val="0"/>
      </c:catAx>
      <c:valAx>
        <c:axId val="228061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Price in $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651520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Intel Corporation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'Exercise 2'!$A$17</c:f>
              <c:strCache>
                <c:ptCount val="1"/>
                <c:pt idx="0">
                  <c:v>Gross Profit Margin</c:v>
                </c:pt>
              </c:strCache>
            </c:strRef>
          </c:tx>
          <c:marker>
            <c:symbol val="circle"/>
            <c:size val="5"/>
          </c:marker>
          <c:cat>
            <c:numRef>
              <c:f>'Exercise 2'!$B$3:$F$3</c:f>
              <c:numCache>
                <c:formatCode>[$-409]mmm\-yy;@</c:formatCode>
                <c:ptCount val="5"/>
                <c:pt idx="0">
                  <c:v>42735</c:v>
                </c:pt>
                <c:pt idx="1">
                  <c:v>42369</c:v>
                </c:pt>
                <c:pt idx="2">
                  <c:v>42004</c:v>
                </c:pt>
                <c:pt idx="3">
                  <c:v>41639</c:v>
                </c:pt>
                <c:pt idx="4">
                  <c:v>41274</c:v>
                </c:pt>
              </c:numCache>
            </c:numRef>
          </c:cat>
          <c:val>
            <c:numRef>
              <c:f>'Exercise 2'!$B$17:$F$17</c:f>
              <c:numCache>
                <c:formatCode>0.00%</c:formatCode>
                <c:ptCount val="5"/>
                <c:pt idx="0">
                  <c:v>0.605553403943624</c:v>
                </c:pt>
                <c:pt idx="1">
                  <c:v>0.62693523620269176</c:v>
                </c:pt>
                <c:pt idx="2">
                  <c:v>0.63268301413996775</c:v>
                </c:pt>
                <c:pt idx="3">
                  <c:v>0.59364802307050168</c:v>
                </c:pt>
                <c:pt idx="4">
                  <c:v>0.61554901482911828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E-4D22-8977-CDB4178F4A88}"/>
            </c:ext>
          </c:extLst>
        </c:ser>
        <c:ser>
          <c:idx val="1"/>
          <c:order val="1"/>
          <c:tx>
            <c:strRef>
              <c:f>'Exercise 2'!$A$18</c:f>
              <c:strCache>
                <c:ptCount val="1"/>
                <c:pt idx="0">
                  <c:v>Net Profit Margin</c:v>
                </c:pt>
              </c:strCache>
            </c:strRef>
          </c:tx>
          <c:marker>
            <c:symbol val="circle"/>
            <c:size val="5"/>
          </c:marker>
          <c:cat>
            <c:numRef>
              <c:f>'Exercise 2'!$B$3:$F$3</c:f>
              <c:numCache>
                <c:formatCode>[$-409]mmm\-yy;@</c:formatCode>
                <c:ptCount val="5"/>
                <c:pt idx="0">
                  <c:v>42735</c:v>
                </c:pt>
                <c:pt idx="1">
                  <c:v>42369</c:v>
                </c:pt>
                <c:pt idx="2">
                  <c:v>42004</c:v>
                </c:pt>
                <c:pt idx="3">
                  <c:v>41639</c:v>
                </c:pt>
                <c:pt idx="4">
                  <c:v>41274</c:v>
                </c:pt>
              </c:numCache>
            </c:numRef>
          </c:cat>
          <c:val>
            <c:numRef>
              <c:f>'Exercise 2'!$B$18:$F$18</c:f>
              <c:numCache>
                <c:formatCode>0.00%</c:formatCode>
                <c:ptCount val="5"/>
                <c:pt idx="0">
                  <c:v>0.17370805058346103</c:v>
                </c:pt>
                <c:pt idx="1">
                  <c:v>0.20630476018426519</c:v>
                </c:pt>
                <c:pt idx="2">
                  <c:v>0.20948630749955252</c:v>
                </c:pt>
                <c:pt idx="3">
                  <c:v>0.18251498823707976</c:v>
                </c:pt>
                <c:pt idx="4">
                  <c:v>0.20631409234922479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E-4D22-8977-CDB4178F4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39712"/>
        <c:axId val="237646592"/>
      </c:lineChart>
      <c:catAx>
        <c:axId val="237539712"/>
        <c:scaling>
          <c:orientation val="minMax"/>
          <c:max val="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overlay val="0"/>
        </c:title>
        <c:numFmt formatCode="[$-409]mmm\-yy;@" sourceLinked="0"/>
        <c:majorTickMark val="out"/>
        <c:minorTickMark val="none"/>
        <c:tickLblPos val="nextTo"/>
        <c:crossAx val="237646592"/>
        <c:crosses val="autoZero"/>
        <c:auto val="0"/>
        <c:lblAlgn val="ctr"/>
        <c:lblOffset val="100"/>
        <c:noMultiLvlLbl val="0"/>
      </c:catAx>
      <c:valAx>
        <c:axId val="237646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3753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Intel Corporation (2016 Capital Structure)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</c:spPr>
          <c:dPt>
            <c:idx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8A77-4024-8CB1-F4AAE5964AB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'Exercise 3'!$A$27:$A$28</c:f>
              <c:strCache>
                <c:ptCount val="2"/>
                <c:pt idx="0">
                  <c:v>Debt</c:v>
                </c:pt>
                <c:pt idx="1">
                  <c:v>Equity</c:v>
                </c:pt>
              </c:strCache>
            </c:strRef>
          </c:cat>
          <c:val>
            <c:numRef>
              <c:f>'Exercise 3'!$B$27:$B$28</c:f>
              <c:numCache>
                <c:formatCode>0.00%</c:formatCode>
                <c:ptCount val="2"/>
                <c:pt idx="0">
                  <c:v>0.40783749680129183</c:v>
                </c:pt>
                <c:pt idx="1">
                  <c:v>0.59216250319870811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7-4024-8CB1-F4AAE5964A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Intel Corporation</a:t>
            </a:r>
          </a:p>
          <a:p>
            <a:pPr>
              <a:defRPr/>
            </a:pPr>
            <a:r>
              <a:rPr lang="en-US"/>
              <a:t>Balance Sheet</a:t>
            </a:r>
            <a:r>
              <a:rPr lang="en-US" baseline="0"/>
              <a:t> Items as a % of Total Assets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'Exercise 3'!$A$39</c:f>
              <c:strCache>
                <c:ptCount val="1"/>
                <c:pt idx="0">
                  <c:v>Total Current Assets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'Exercise 3'!$B$33:$F$33</c:f>
              <c:numCache>
                <c:formatCode>[$-409]mmm\-yy;@</c:formatCode>
                <c:ptCount val="5"/>
                <c:pt idx="0">
                  <c:v>42735</c:v>
                </c:pt>
                <c:pt idx="1">
                  <c:v>42369</c:v>
                </c:pt>
                <c:pt idx="2">
                  <c:v>42004</c:v>
                </c:pt>
                <c:pt idx="3">
                  <c:v>41639</c:v>
                </c:pt>
                <c:pt idx="4">
                  <c:v>41274</c:v>
                </c:pt>
              </c:numCache>
            </c:numRef>
          </c:cat>
          <c:val>
            <c:numRef>
              <c:f>'Exercise 3'!$B$39:$F$39</c:f>
              <c:numCache>
                <c:formatCode>0.00%</c:formatCode>
                <c:ptCount val="5"/>
                <c:pt idx="0">
                  <c:v>0.31332339160129535</c:v>
                </c:pt>
                <c:pt idx="1">
                  <c:v>0.3915587250764081</c:v>
                </c:pt>
                <c:pt idx="2">
                  <c:v>0.30155726651876985</c:v>
                </c:pt>
                <c:pt idx="3">
                  <c:v>0.34738734056605819</c:v>
                </c:pt>
                <c:pt idx="4">
                  <c:v>0.3717561143317803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4-4155-AD01-E22932A64A2F}"/>
            </c:ext>
          </c:extLst>
        </c:ser>
        <c:ser>
          <c:idx val="1"/>
          <c:order val="1"/>
          <c:tx>
            <c:strRef>
              <c:f>'Exercise 3'!$A$40</c:f>
              <c:strCache>
                <c:ptCount val="1"/>
                <c:pt idx="0">
                  <c:v>Net Fixed Assets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'Exercise 3'!$B$33:$F$33</c:f>
              <c:numCache>
                <c:formatCode>[$-409]mmm\-yy;@</c:formatCode>
                <c:ptCount val="5"/>
                <c:pt idx="0">
                  <c:v>42735</c:v>
                </c:pt>
                <c:pt idx="1">
                  <c:v>42369</c:v>
                </c:pt>
                <c:pt idx="2">
                  <c:v>42004</c:v>
                </c:pt>
                <c:pt idx="3">
                  <c:v>41639</c:v>
                </c:pt>
                <c:pt idx="4">
                  <c:v>41274</c:v>
                </c:pt>
              </c:numCache>
            </c:numRef>
          </c:cat>
          <c:val>
            <c:numRef>
              <c:f>'Exercise 3'!$B$40:$F$40</c:f>
              <c:numCache>
                <c:formatCode>0.00%</c:formatCode>
                <c:ptCount val="5"/>
                <c:pt idx="0">
                  <c:v>0.68667660839870459</c:v>
                </c:pt>
                <c:pt idx="1">
                  <c:v>0.6084412749235919</c:v>
                </c:pt>
                <c:pt idx="2">
                  <c:v>0.6984427334812302</c:v>
                </c:pt>
                <c:pt idx="3">
                  <c:v>0.65261265943394187</c:v>
                </c:pt>
                <c:pt idx="4">
                  <c:v>0.62824388566821965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4-4155-AD01-E22932A64A2F}"/>
            </c:ext>
          </c:extLst>
        </c:ser>
        <c:ser>
          <c:idx val="2"/>
          <c:order val="2"/>
          <c:tx>
            <c:strRef>
              <c:f>'Exercise 3'!$A$47</c:f>
              <c:strCache>
                <c:ptCount val="1"/>
                <c:pt idx="0">
                  <c:v>Total Current Liabilities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'Exercise 3'!$B$33:$F$33</c:f>
              <c:numCache>
                <c:formatCode>[$-409]mmm\-yy;@</c:formatCode>
                <c:ptCount val="5"/>
                <c:pt idx="0">
                  <c:v>42735</c:v>
                </c:pt>
                <c:pt idx="1">
                  <c:v>42369</c:v>
                </c:pt>
                <c:pt idx="2">
                  <c:v>42004</c:v>
                </c:pt>
                <c:pt idx="3">
                  <c:v>41639</c:v>
                </c:pt>
                <c:pt idx="4">
                  <c:v>41274</c:v>
                </c:pt>
              </c:numCache>
            </c:numRef>
          </c:cat>
          <c:val>
            <c:numRef>
              <c:f>'Exercise 3'!$B$47:$F$47</c:f>
              <c:numCache>
                <c:formatCode>0.00%</c:formatCode>
                <c:ptCount val="5"/>
                <c:pt idx="0">
                  <c:v>0.17914530517881883</c:v>
                </c:pt>
                <c:pt idx="1">
                  <c:v>0.15201086692863727</c:v>
                </c:pt>
                <c:pt idx="2">
                  <c:v>0.17420287963808778</c:v>
                </c:pt>
                <c:pt idx="3">
                  <c:v>0.14690660256826696</c:v>
                </c:pt>
                <c:pt idx="4">
                  <c:v>0.15290867920949366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4-4155-AD01-E22932A64A2F}"/>
            </c:ext>
          </c:extLst>
        </c:ser>
        <c:ser>
          <c:idx val="3"/>
          <c:order val="3"/>
          <c:tx>
            <c:strRef>
              <c:f>'Exercise 3'!$A$48</c:f>
              <c:strCache>
                <c:ptCount val="1"/>
                <c:pt idx="0">
                  <c:v>Long-Term Debt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'Exercise 3'!$B$33:$F$33</c:f>
              <c:numCache>
                <c:formatCode>[$-409]mmm\-yy;@</c:formatCode>
                <c:ptCount val="5"/>
                <c:pt idx="0">
                  <c:v>42735</c:v>
                </c:pt>
                <c:pt idx="1">
                  <c:v>42369</c:v>
                </c:pt>
                <c:pt idx="2">
                  <c:v>42004</c:v>
                </c:pt>
                <c:pt idx="3">
                  <c:v>41639</c:v>
                </c:pt>
                <c:pt idx="4">
                  <c:v>41274</c:v>
                </c:pt>
              </c:numCache>
            </c:numRef>
          </c:cat>
          <c:val>
            <c:numRef>
              <c:f>'Exercise 3'!$B$48:$F$48</c:f>
              <c:numCache>
                <c:formatCode>0.00%</c:formatCode>
                <c:ptCount val="5"/>
                <c:pt idx="0">
                  <c:v>0.18220724099287902</c:v>
                </c:pt>
                <c:pt idx="1">
                  <c:v>0.19440159122883618</c:v>
                </c:pt>
                <c:pt idx="2">
                  <c:v>0.13166079429292271</c:v>
                </c:pt>
                <c:pt idx="3">
                  <c:v>0.14254314731804499</c:v>
                </c:pt>
                <c:pt idx="4">
                  <c:v>0.15573022252255456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4-4155-AD01-E22932A64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525776"/>
        <c:axId val="938526104"/>
      </c:lineChart>
      <c:catAx>
        <c:axId val="938525776"/>
        <c:scaling>
          <c:orientation val="maxMin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526104"/>
        <c:crosses val="autoZero"/>
        <c:auto val="0"/>
        <c:lblAlgn val="ctr"/>
        <c:lblOffset val="100"/>
        <c:noMultiLvlLbl val="0"/>
      </c:catAx>
      <c:valAx>
        <c:axId val="93852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52577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Intel Corporation</a:t>
            </a:r>
          </a:p>
          <a:p>
            <a:pPr>
              <a:defRPr/>
            </a:pPr>
            <a:r>
              <a:rPr lang="en-US"/>
              <a:t>Capital Structure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'Exercise 3'!$A$27</c:f>
              <c:strCache>
                <c:ptCount val="1"/>
                <c:pt idx="0">
                  <c:v>Debt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'Exercise 3'!$B$3:$F$3</c:f>
              <c:numCache>
                <c:formatCode>[$-409]mmm\-yy;@</c:formatCode>
                <c:ptCount val="5"/>
                <c:pt idx="0">
                  <c:v>42735</c:v>
                </c:pt>
                <c:pt idx="1">
                  <c:v>42369</c:v>
                </c:pt>
                <c:pt idx="2">
                  <c:v>42004</c:v>
                </c:pt>
                <c:pt idx="3">
                  <c:v>41639</c:v>
                </c:pt>
                <c:pt idx="4">
                  <c:v>41274</c:v>
                </c:pt>
              </c:numCache>
            </c:numRef>
          </c:cat>
          <c:val>
            <c:numRef>
              <c:f>'Exercise 3'!$B$27:$F$27</c:f>
              <c:numCache>
                <c:formatCode>0.00%</c:formatCode>
                <c:ptCount val="5"/>
                <c:pt idx="0">
                  <c:v>0.40783749680129183</c:v>
                </c:pt>
                <c:pt idx="1">
                  <c:v>0.39861252607577741</c:v>
                </c:pt>
                <c:pt idx="2">
                  <c:v>0.38256339988690241</c:v>
                </c:pt>
                <c:pt idx="3">
                  <c:v>0.36923709911431601</c:v>
                </c:pt>
                <c:pt idx="4">
                  <c:v>0.39297696529975934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52D-8143-0A27BDA562D7}"/>
            </c:ext>
          </c:extLst>
        </c:ser>
        <c:ser>
          <c:idx val="1"/>
          <c:order val="1"/>
          <c:tx>
            <c:strRef>
              <c:f>'Exercise 3'!$A$28</c:f>
              <c:strCache>
                <c:ptCount val="1"/>
                <c:pt idx="0">
                  <c:v>Equity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'Exercise 3'!$B$3:$F$3</c:f>
              <c:numCache>
                <c:formatCode>[$-409]mmm\-yy;@</c:formatCode>
                <c:ptCount val="5"/>
                <c:pt idx="0">
                  <c:v>42735</c:v>
                </c:pt>
                <c:pt idx="1">
                  <c:v>42369</c:v>
                </c:pt>
                <c:pt idx="2">
                  <c:v>42004</c:v>
                </c:pt>
                <c:pt idx="3">
                  <c:v>41639</c:v>
                </c:pt>
                <c:pt idx="4">
                  <c:v>41274</c:v>
                </c:pt>
              </c:numCache>
            </c:numRef>
          </c:cat>
          <c:val>
            <c:numRef>
              <c:f>'Exercise 3'!$B$28:$F$28</c:f>
              <c:numCache>
                <c:formatCode>0.00%</c:formatCode>
                <c:ptCount val="5"/>
                <c:pt idx="0">
                  <c:v>0.59216250319870811</c:v>
                </c:pt>
                <c:pt idx="1">
                  <c:v>0.60138747392422254</c:v>
                </c:pt>
                <c:pt idx="2">
                  <c:v>0.61743660011309753</c:v>
                </c:pt>
                <c:pt idx="3">
                  <c:v>0.63076290088568399</c:v>
                </c:pt>
                <c:pt idx="4">
                  <c:v>0.60702303470024066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E-452D-8143-0A27BDA56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675800"/>
        <c:axId val="832675144"/>
      </c:lineChart>
      <c:catAx>
        <c:axId val="83267580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675144"/>
        <c:crosses val="autoZero"/>
        <c:auto val="0"/>
        <c:lblAlgn val="ctr"/>
        <c:lblOffset val="100"/>
        <c:noMultiLvlLbl val="0"/>
      </c:catAx>
      <c:valAx>
        <c:axId val="83267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67580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Chevron Corporation</a:t>
            </a:r>
          </a:p>
          <a:p>
            <a:pPr>
              <a:defRPr/>
            </a:pPr>
            <a:r>
              <a:rPr lang="en-US"/>
              <a:t>(Data in US$</a:t>
            </a:r>
            <a:r>
              <a:rPr lang="en-US" baseline="0"/>
              <a:t> Million)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'Exercise 5'!$A$9</c:f>
              <c:strCache>
                <c:ptCount val="1"/>
                <c:pt idx="0">
                  <c:v>Net Profit Margin</c:v>
                </c:pt>
              </c:strCache>
            </c:strRef>
          </c:tx>
          <c:marker>
            <c:symbol val="none"/>
          </c:marker>
          <c:cat>
            <c:numRef>
              <c:f>'Exercise 5'!$B$3:$E$3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'Exercise 5'!$B$9:$E$9</c:f>
              <c:numCache>
                <c:formatCode>0.00%</c:formatCode>
                <c:ptCount val="4"/>
                <c:pt idx="0">
                  <c:v>9.3612354051597568E-2</c:v>
                </c:pt>
                <c:pt idx="1">
                  <c:v>9.0772279096098502E-2</c:v>
                </c:pt>
                <c:pt idx="2">
                  <c:v>3.3124634415823563E-2</c:v>
                </c:pt>
                <c:pt idx="3">
                  <c:v>-4.3416730728911878E-3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1-475A-894B-53B065CA5207}"/>
            </c:ext>
          </c:extLst>
        </c:ser>
        <c:ser>
          <c:idx val="2"/>
          <c:order val="1"/>
          <c:tx>
            <c:strRef>
              <c:f>'Exercise 5'!$A$10</c:f>
              <c:strCache>
                <c:ptCount val="1"/>
                <c:pt idx="0">
                  <c:v>Return on Assets</c:v>
                </c:pt>
              </c:strCache>
            </c:strRef>
          </c:tx>
          <c:marker>
            <c:symbol val="none"/>
          </c:marker>
          <c:cat>
            <c:numRef>
              <c:f>'Exercise 5'!$B$3:$E$3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'Exercise 5'!$B$10:$E$10</c:f>
              <c:numCache>
                <c:formatCode>0.00%</c:formatCode>
                <c:ptCount val="4"/>
                <c:pt idx="0">
                  <c:v>8.4424617639988486E-2</c:v>
                </c:pt>
                <c:pt idx="1">
                  <c:v>7.2327516859254357E-2</c:v>
                </c:pt>
                <c:pt idx="2">
                  <c:v>1.7339532773871628E-2</c:v>
                </c:pt>
                <c:pt idx="3">
                  <c:v>-1.9109651719868654E-3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91-475A-894B-53B065CA5207}"/>
            </c:ext>
          </c:extLst>
        </c:ser>
        <c:ser>
          <c:idx val="0"/>
          <c:order val="2"/>
          <c:tx>
            <c:strRef>
              <c:f>'Exercise 5'!$A$11</c:f>
              <c:strCache>
                <c:ptCount val="1"/>
                <c:pt idx="0">
                  <c:v>Return on Equity</c:v>
                </c:pt>
              </c:strCache>
            </c:strRef>
          </c:tx>
          <c:marker>
            <c:symbol val="none"/>
          </c:marker>
          <c:cat>
            <c:numRef>
              <c:f>'Exercise 5'!$B$3:$E$3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'Exercise 5'!$B$11:$E$11</c:f>
              <c:numCache>
                <c:formatCode>0.00%</c:formatCode>
                <c:ptCount val="4"/>
                <c:pt idx="0">
                  <c:v>0.14366956603381328</c:v>
                </c:pt>
                <c:pt idx="1">
                  <c:v>0.12411306344660319</c:v>
                </c:pt>
                <c:pt idx="2">
                  <c:v>3.0036145525026849E-2</c:v>
                </c:pt>
                <c:pt idx="3">
                  <c:v>-3.4144933908598751E-3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1-475A-894B-53B065CA5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519232"/>
        <c:axId val="237533824"/>
      </c:lineChart>
      <c:catAx>
        <c:axId val="23751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crossAx val="237533824"/>
        <c:crosses val="autoZero"/>
        <c:auto val="1"/>
        <c:lblAlgn val="ctr"/>
        <c:lblOffset val="100"/>
        <c:noMultiLvlLbl val="0"/>
      </c:catAx>
      <c:valAx>
        <c:axId val="237533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Return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3751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18</xdr:col>
      <xdr:colOff>0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</xdr:row>
      <xdr:rowOff>90487</xdr:rowOff>
    </xdr:from>
    <xdr:to>
      <xdr:col>15</xdr:col>
      <xdr:colOff>9525</xdr:colOff>
      <xdr:row>14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15</xdr:col>
      <xdr:colOff>0</xdr:colOff>
      <xdr:row>13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29</xdr:row>
      <xdr:rowOff>200024</xdr:rowOff>
    </xdr:from>
    <xdr:to>
      <xdr:col>15</xdr:col>
      <xdr:colOff>0</xdr:colOff>
      <xdr:row>47</xdr:row>
      <xdr:rowOff>200024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2BDFC6-A871-485B-8D43-71CCCA32A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14</xdr:row>
      <xdr:rowOff>0</xdr:rowOff>
    </xdr:from>
    <xdr:to>
      <xdr:col>15</xdr:col>
      <xdr:colOff>0</xdr:colOff>
      <xdr:row>28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CA705-7F2C-4A98-90A9-ACD7D70ED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61912</xdr:rowOff>
    </xdr:from>
    <xdr:to>
      <xdr:col>13</xdr:col>
      <xdr:colOff>66675</xdr:colOff>
      <xdr:row>13</xdr:row>
      <xdr:rowOff>195262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29308</xdr:colOff>
      <xdr:row>9</xdr:row>
      <xdr:rowOff>14654</xdr:rowOff>
    </xdr:from>
    <xdr:to>
      <xdr:col>12</xdr:col>
      <xdr:colOff>7327</xdr:colOff>
      <xdr:row>17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5F0871-BBEA-4CA6-BEA2-65A337DCD0AC}"/>
            </a:ext>
          </a:extLst>
        </xdr:cNvPr>
        <xdr:cNvSpPr txBox="1"/>
      </xdr:nvSpPr>
      <xdr:spPr>
        <a:xfrm>
          <a:off x="6799385" y="1729154"/>
          <a:ext cx="1802423" cy="15679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Insert a single quote in front</a:t>
          </a:r>
          <a:r>
            <a:rPr lang="en-US" sz="1100" baseline="0"/>
            <a:t> of a formula to show the formula, or delete the single quote to display the result. You can also use the FormulaText formula to display a formula.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98CE04-98B0-42D5-AB1D-44211991B93B}"/>
            </a:ext>
          </a:extLst>
        </xdr:cNvPr>
        <xdr:cNvSpPr txBox="1"/>
      </xdr:nvSpPr>
      <xdr:spPr>
        <a:xfrm>
          <a:off x="2857500" y="0"/>
          <a:ext cx="30480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</a:t>
          </a:r>
          <a:r>
            <a:rPr lang="en-US" sz="1100"/>
            <a:t>: To get the result of the formula</a:t>
          </a:r>
          <a:r>
            <a:rPr lang="en-US" sz="1100" baseline="0"/>
            <a:t> in B4, delete the apostrophe before the equals sign.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/>
  </sheetViews>
  <sheetFormatPr defaultRowHeight="15.75" x14ac:dyDescent="0.25"/>
  <cols>
    <col min="1" max="1" width="8.140625" style="1" customWidth="1"/>
    <col min="2" max="2" width="10.7109375" style="1" customWidth="1"/>
    <col min="3" max="3" width="11.85546875" style="1" bestFit="1" customWidth="1"/>
    <col min="4" max="4" width="12.28515625" style="1" customWidth="1"/>
    <col min="5" max="7" width="11.85546875" style="1" bestFit="1" customWidth="1"/>
    <col min="8" max="14" width="9.140625" style="1"/>
    <col min="15" max="15" width="9.7109375" style="1" bestFit="1" customWidth="1"/>
    <col min="16" max="16384" width="9.140625" style="1"/>
  </cols>
  <sheetData>
    <row r="1" spans="1:7" x14ac:dyDescent="0.25">
      <c r="A1" s="7" t="s">
        <v>0</v>
      </c>
      <c r="B1" s="7" t="s">
        <v>27</v>
      </c>
      <c r="C1" s="8">
        <f>EOMONTH(B1,-1)</f>
        <v>42886</v>
      </c>
      <c r="D1" s="8">
        <f t="shared" ref="D1:G1" si="0">EOMONTH(C1,-1)</f>
        <v>42855</v>
      </c>
      <c r="E1" s="8">
        <f t="shared" si="0"/>
        <v>42825</v>
      </c>
      <c r="F1" s="8">
        <f t="shared" si="0"/>
        <v>42794</v>
      </c>
      <c r="G1" s="8">
        <f t="shared" si="0"/>
        <v>42766</v>
      </c>
    </row>
    <row r="2" spans="1:7" x14ac:dyDescent="0.25">
      <c r="A2" s="6" t="s">
        <v>1</v>
      </c>
      <c r="B2" s="5">
        <v>50.14</v>
      </c>
      <c r="C2" s="5">
        <v>45.39</v>
      </c>
      <c r="D2" s="5">
        <v>44.96</v>
      </c>
      <c r="E2" s="5">
        <v>44.61</v>
      </c>
      <c r="F2" s="5">
        <v>42.59</v>
      </c>
      <c r="G2" s="5">
        <v>40.11</v>
      </c>
    </row>
    <row r="3" spans="1:7" x14ac:dyDescent="0.25">
      <c r="A3" s="6" t="s">
        <v>2</v>
      </c>
      <c r="B3" s="5">
        <v>68.930000000000007</v>
      </c>
      <c r="C3" s="5">
        <v>69.84</v>
      </c>
      <c r="D3" s="5">
        <v>68.459999999999994</v>
      </c>
      <c r="E3" s="5">
        <v>65.86</v>
      </c>
      <c r="F3" s="5">
        <v>63.98</v>
      </c>
      <c r="G3" s="5">
        <v>64.650000000000006</v>
      </c>
    </row>
    <row r="4" spans="1:7" x14ac:dyDescent="0.25">
      <c r="A4" s="6" t="s">
        <v>26</v>
      </c>
      <c r="B4" s="5">
        <v>144.56</v>
      </c>
      <c r="C4" s="5">
        <v>144.35</v>
      </c>
      <c r="D4" s="5">
        <v>104.3</v>
      </c>
      <c r="E4" s="5">
        <v>108.93</v>
      </c>
      <c r="F4" s="5">
        <v>101.48</v>
      </c>
      <c r="G4" s="5">
        <v>109.18</v>
      </c>
    </row>
    <row r="5" spans="1:7" x14ac:dyDescent="0.25">
      <c r="A5" s="11" t="s">
        <v>3</v>
      </c>
      <c r="B5" s="6"/>
      <c r="C5" s="6"/>
      <c r="D5" s="6"/>
      <c r="E5" s="6"/>
      <c r="F5" s="6"/>
      <c r="G5" s="6"/>
    </row>
    <row r="6" spans="1:7" x14ac:dyDescent="0.25">
      <c r="A6" s="6" t="str">
        <f>A2</f>
        <v>ORCL</v>
      </c>
      <c r="B6" s="9">
        <f>B2/C2-1</f>
        <v>0.10464860101343909</v>
      </c>
      <c r="C6" s="9">
        <f t="shared" ref="C6:F8" si="1">C2/D2-1</f>
        <v>9.5640569395016861E-3</v>
      </c>
      <c r="D6" s="9">
        <f t="shared" si="1"/>
        <v>7.8457744900246595E-3</v>
      </c>
      <c r="E6" s="9">
        <f t="shared" si="1"/>
        <v>4.7428973937543972E-2</v>
      </c>
      <c r="F6" s="9">
        <f t="shared" si="1"/>
        <v>6.1829967589130064E-2</v>
      </c>
      <c r="G6" s="9"/>
    </row>
    <row r="7" spans="1:7" x14ac:dyDescent="0.25">
      <c r="A7" s="6" t="str">
        <f t="shared" ref="A7:A8" si="2">A3</f>
        <v>MSFT</v>
      </c>
      <c r="B7" s="9">
        <f t="shared" ref="B7" si="3">B3/C3-1</f>
        <v>-1.3029782359679221E-2</v>
      </c>
      <c r="C7" s="9">
        <f t="shared" si="1"/>
        <v>2.0157756354075573E-2</v>
      </c>
      <c r="D7" s="9">
        <f t="shared" si="1"/>
        <v>3.9477679927118148E-2</v>
      </c>
      <c r="E7" s="9">
        <f t="shared" si="1"/>
        <v>2.938418255704911E-2</v>
      </c>
      <c r="F7" s="9">
        <f t="shared" si="1"/>
        <v>-1.0363495746326556E-2</v>
      </c>
      <c r="G7" s="9"/>
    </row>
    <row r="8" spans="1:7" x14ac:dyDescent="0.25">
      <c r="A8" s="6" t="str">
        <f t="shared" si="2"/>
        <v>NVDA</v>
      </c>
      <c r="B8" s="9">
        <f t="shared" ref="B8" si="4">B4/C4-1</f>
        <v>1.4547973675096415E-3</v>
      </c>
      <c r="C8" s="9">
        <f t="shared" si="1"/>
        <v>0.38398849472674979</v>
      </c>
      <c r="D8" s="9">
        <f t="shared" si="1"/>
        <v>-4.2504360598549562E-2</v>
      </c>
      <c r="E8" s="9">
        <f t="shared" si="1"/>
        <v>7.3413480488766281E-2</v>
      </c>
      <c r="F8" s="9">
        <f t="shared" si="1"/>
        <v>-7.0525737314526493E-2</v>
      </c>
      <c r="G8" s="9"/>
    </row>
    <row r="9" spans="1:7" x14ac:dyDescent="0.25">
      <c r="A9" s="11" t="s">
        <v>6</v>
      </c>
      <c r="B9" s="6"/>
      <c r="C9" s="6"/>
      <c r="D9" s="6"/>
      <c r="E9" s="6"/>
      <c r="F9" s="6"/>
      <c r="G9" s="6"/>
    </row>
    <row r="10" spans="1:7" x14ac:dyDescent="0.25">
      <c r="A10" s="6" t="str">
        <f>A2</f>
        <v>ORCL</v>
      </c>
      <c r="B10" s="9">
        <f>B2/C2</f>
        <v>1.1046486010134391</v>
      </c>
      <c r="C10" s="9">
        <f t="shared" ref="C10:F10" si="5">C2/D2</f>
        <v>1.0095640569395017</v>
      </c>
      <c r="D10" s="9">
        <f t="shared" si="5"/>
        <v>1.0078457744900247</v>
      </c>
      <c r="E10" s="9">
        <f t="shared" si="5"/>
        <v>1.047428973937544</v>
      </c>
      <c r="F10" s="9">
        <f t="shared" si="5"/>
        <v>1.0618299675891301</v>
      </c>
      <c r="G10" s="6"/>
    </row>
    <row r="11" spans="1:7" x14ac:dyDescent="0.25">
      <c r="A11" s="6" t="str">
        <f t="shared" ref="A11:A12" si="6">A3</f>
        <v>MSFT</v>
      </c>
      <c r="B11" s="9">
        <f t="shared" ref="B11:F12" si="7">B3/C3</f>
        <v>0.98697021764032078</v>
      </c>
      <c r="C11" s="9">
        <f t="shared" si="7"/>
        <v>1.0201577563540756</v>
      </c>
      <c r="D11" s="9">
        <f t="shared" si="7"/>
        <v>1.0394776799271181</v>
      </c>
      <c r="E11" s="9">
        <f t="shared" si="7"/>
        <v>1.0293841825570491</v>
      </c>
      <c r="F11" s="9">
        <f t="shared" si="7"/>
        <v>0.98963650425367344</v>
      </c>
      <c r="G11" s="6"/>
    </row>
    <row r="12" spans="1:7" x14ac:dyDescent="0.25">
      <c r="A12" s="6" t="str">
        <f t="shared" si="6"/>
        <v>NVDA</v>
      </c>
      <c r="B12" s="9">
        <f t="shared" si="7"/>
        <v>1.0014547973675096</v>
      </c>
      <c r="C12" s="9">
        <f t="shared" si="7"/>
        <v>1.3839884947267498</v>
      </c>
      <c r="D12" s="9">
        <f t="shared" si="7"/>
        <v>0.95749563940145044</v>
      </c>
      <c r="E12" s="9">
        <f t="shared" si="7"/>
        <v>1.0734134804887663</v>
      </c>
      <c r="F12" s="9">
        <f t="shared" si="7"/>
        <v>0.92947426268547351</v>
      </c>
      <c r="G12" s="6"/>
    </row>
    <row r="13" spans="1:7" x14ac:dyDescent="0.25">
      <c r="A13" s="11" t="s">
        <v>5</v>
      </c>
      <c r="B13" s="6"/>
      <c r="C13" s="6"/>
      <c r="D13" s="11" t="s">
        <v>7</v>
      </c>
      <c r="E13" s="6"/>
      <c r="F13" s="6"/>
      <c r="G13" s="6"/>
    </row>
    <row r="14" spans="1:7" x14ac:dyDescent="0.25">
      <c r="A14" s="6" t="str">
        <f>A2</f>
        <v>ORCL</v>
      </c>
      <c r="B14" s="9">
        <f>B2/G2-1</f>
        <v>0.25006232859636013</v>
      </c>
      <c r="C14" s="6"/>
      <c r="D14" s="6" t="str">
        <f>A14</f>
        <v>ORCL</v>
      </c>
      <c r="E14" s="9">
        <f>(B2/G2)^(1/5)-1</f>
        <v>4.5649980102594911E-2</v>
      </c>
      <c r="F14" s="6"/>
      <c r="G14" s="6"/>
    </row>
    <row r="15" spans="1:7" x14ac:dyDescent="0.25">
      <c r="A15" s="6" t="str">
        <f t="shared" ref="A15:A16" si="8">A3</f>
        <v>MSFT</v>
      </c>
      <c r="B15" s="9">
        <f t="shared" ref="B15:B16" si="9">B3/G3-1</f>
        <v>6.6202629543696823E-2</v>
      </c>
      <c r="C15" s="6"/>
      <c r="D15" s="6" t="str">
        <f t="shared" ref="D15:D16" si="10">A15</f>
        <v>MSFT</v>
      </c>
      <c r="E15" s="9">
        <f t="shared" ref="E15:E16" si="11">(B3/G3)^(1/5)-1</f>
        <v>1.2903215583095262E-2</v>
      </c>
      <c r="F15" s="6"/>
      <c r="G15" s="6"/>
    </row>
    <row r="16" spans="1:7" x14ac:dyDescent="0.25">
      <c r="A16" s="6" t="str">
        <f t="shared" si="8"/>
        <v>NVDA</v>
      </c>
      <c r="B16" s="9">
        <f t="shared" si="9"/>
        <v>0.3240520241802527</v>
      </c>
      <c r="C16" s="6"/>
      <c r="D16" s="6" t="str">
        <f t="shared" si="10"/>
        <v>NVDA</v>
      </c>
      <c r="E16" s="9">
        <f t="shared" si="11"/>
        <v>5.774507022802422E-2</v>
      </c>
      <c r="F16" s="6"/>
      <c r="G16" s="6"/>
    </row>
    <row r="17" spans="1:18" x14ac:dyDescent="0.25">
      <c r="A17" s="11" t="s">
        <v>8</v>
      </c>
      <c r="B17" s="6"/>
      <c r="C17" s="6"/>
      <c r="D17" s="11" t="s">
        <v>9</v>
      </c>
      <c r="E17" s="6"/>
      <c r="F17" s="6"/>
      <c r="G17" s="6"/>
    </row>
    <row r="18" spans="1:18" x14ac:dyDescent="0.25">
      <c r="A18" s="6" t="str">
        <f>A2</f>
        <v>ORCL</v>
      </c>
      <c r="B18" s="9">
        <f>GEOMEAN(B10:F10)-1</f>
        <v>4.5649980102594911E-2</v>
      </c>
      <c r="C18" s="6"/>
      <c r="D18" s="6" t="str">
        <f>A18</f>
        <v>ORCL</v>
      </c>
      <c r="E18" s="9">
        <f>AVERAGE(B6:F6)</f>
        <v>4.6263474793927895E-2</v>
      </c>
      <c r="F18" s="10" t="s">
        <v>4</v>
      </c>
      <c r="G18" s="9">
        <f>AVERAGE(B10:F10)-1</f>
        <v>4.6263474793927895E-2</v>
      </c>
    </row>
    <row r="19" spans="1:18" x14ac:dyDescent="0.25">
      <c r="A19" s="6" t="str">
        <f t="shared" ref="A19:A20" si="12">A3</f>
        <v>MSFT</v>
      </c>
      <c r="B19" s="9">
        <f>GEOMEAN(B11:F11)-1</f>
        <v>1.2903215583095262E-2</v>
      </c>
      <c r="C19" s="6"/>
      <c r="D19" s="6" t="str">
        <f t="shared" ref="D19:D20" si="13">A19</f>
        <v>MSFT</v>
      </c>
      <c r="E19" s="9">
        <f t="shared" ref="E19:E20" si="14">AVERAGE(B7:F7)</f>
        <v>1.312526814644741E-2</v>
      </c>
      <c r="F19" s="10" t="s">
        <v>4</v>
      </c>
      <c r="G19" s="9">
        <f>AVERAGE(B11:F11)-1</f>
        <v>1.3125268146447322E-2</v>
      </c>
    </row>
    <row r="20" spans="1:18" x14ac:dyDescent="0.25">
      <c r="A20" s="6" t="str">
        <f t="shared" si="12"/>
        <v>NVDA</v>
      </c>
      <c r="B20" s="9">
        <f>GEOMEAN(B12:F12)-1</f>
        <v>5.774507022802422E-2</v>
      </c>
      <c r="C20" s="6"/>
      <c r="D20" s="6" t="str">
        <f t="shared" si="13"/>
        <v>NVDA</v>
      </c>
      <c r="E20" s="9">
        <f t="shared" si="14"/>
        <v>6.9165334933989936E-2</v>
      </c>
      <c r="F20" s="10" t="s">
        <v>4</v>
      </c>
      <c r="G20" s="9">
        <f>AVERAGE(B12:F12)-1</f>
        <v>6.9165334933990019E-2</v>
      </c>
      <c r="O20"/>
      <c r="P20"/>
      <c r="Q20"/>
      <c r="R20"/>
    </row>
    <row r="21" spans="1:18" x14ac:dyDescent="0.25">
      <c r="O21"/>
      <c r="P21"/>
      <c r="Q21"/>
      <c r="R21"/>
    </row>
    <row r="22" spans="1:18" x14ac:dyDescent="0.25">
      <c r="O22"/>
      <c r="P22"/>
      <c r="Q22"/>
      <c r="R22"/>
    </row>
    <row r="23" spans="1:18" x14ac:dyDescent="0.25">
      <c r="O23"/>
      <c r="P23"/>
      <c r="Q23"/>
      <c r="R23"/>
    </row>
    <row r="24" spans="1:18" x14ac:dyDescent="0.25">
      <c r="O24"/>
      <c r="P24"/>
      <c r="Q24"/>
      <c r="R24"/>
    </row>
    <row r="25" spans="1:18" x14ac:dyDescent="0.25">
      <c r="O25"/>
      <c r="P25"/>
      <c r="Q25"/>
      <c r="R25"/>
    </row>
    <row r="26" spans="1:18" x14ac:dyDescent="0.25">
      <c r="O26"/>
      <c r="P26"/>
      <c r="Q26"/>
      <c r="R2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sqref="A1:A3"/>
    </sheetView>
  </sheetViews>
  <sheetFormatPr defaultRowHeight="15.75" x14ac:dyDescent="0.25"/>
  <cols>
    <col min="1" max="1" width="44.7109375" style="1" bestFit="1" customWidth="1"/>
    <col min="2" max="6" width="8.42578125" style="1" bestFit="1" customWidth="1"/>
    <col min="7" max="16" width="9.140625" style="1"/>
    <col min="17" max="17" width="9.140625" style="1" customWidth="1"/>
    <col min="18" max="16384" width="9.140625" style="1"/>
  </cols>
  <sheetData>
    <row r="1" spans="1:23" x14ac:dyDescent="0.25">
      <c r="A1" s="13" t="s">
        <v>12</v>
      </c>
      <c r="B1" s="14"/>
      <c r="C1" s="14"/>
      <c r="D1" s="14"/>
      <c r="E1" s="14"/>
      <c r="F1" s="14"/>
      <c r="H1"/>
      <c r="Q1"/>
      <c r="R1"/>
      <c r="S1"/>
      <c r="T1"/>
      <c r="U1"/>
      <c r="V1"/>
    </row>
    <row r="2" spans="1:23" x14ac:dyDescent="0.25">
      <c r="A2" s="13" t="s">
        <v>13</v>
      </c>
      <c r="B2" s="14"/>
      <c r="C2" s="14"/>
      <c r="D2" s="14"/>
      <c r="E2" s="14"/>
      <c r="F2" s="14"/>
      <c r="Q2"/>
      <c r="R2"/>
      <c r="S2"/>
      <c r="T2"/>
      <c r="U2"/>
      <c r="V2"/>
    </row>
    <row r="3" spans="1:23" ht="16.5" thickBot="1" x14ac:dyDescent="0.3">
      <c r="A3" s="15"/>
      <c r="B3" s="12">
        <v>42735</v>
      </c>
      <c r="C3" s="12">
        <v>42369</v>
      </c>
      <c r="D3" s="12">
        <v>42004</v>
      </c>
      <c r="E3" s="12">
        <v>41639</v>
      </c>
      <c r="F3" s="12">
        <v>41274</v>
      </c>
      <c r="Q3"/>
      <c r="R3"/>
      <c r="S3"/>
      <c r="T3"/>
      <c r="U3"/>
      <c r="V3"/>
      <c r="W3"/>
    </row>
    <row r="4" spans="1:23" x14ac:dyDescent="0.25">
      <c r="A4" s="16" t="s">
        <v>28</v>
      </c>
      <c r="B4" s="17">
        <v>59387</v>
      </c>
      <c r="C4" s="17">
        <v>55355</v>
      </c>
      <c r="D4" s="17">
        <v>55870</v>
      </c>
      <c r="E4" s="17">
        <v>52708</v>
      </c>
      <c r="F4" s="17">
        <v>53341</v>
      </c>
      <c r="Q4"/>
      <c r="R4"/>
      <c r="S4"/>
      <c r="T4"/>
      <c r="U4"/>
      <c r="V4"/>
      <c r="W4"/>
    </row>
    <row r="5" spans="1:23" x14ac:dyDescent="0.25">
      <c r="A5" s="16" t="s">
        <v>29</v>
      </c>
      <c r="B5" s="17">
        <v>23425</v>
      </c>
      <c r="C5" s="17">
        <v>20651</v>
      </c>
      <c r="D5" s="17">
        <v>20522</v>
      </c>
      <c r="E5" s="17">
        <v>21418</v>
      </c>
      <c r="F5" s="17">
        <v>20507</v>
      </c>
      <c r="Q5"/>
      <c r="R5"/>
      <c r="S5"/>
      <c r="T5"/>
      <c r="U5"/>
      <c r="V5"/>
      <c r="W5"/>
    </row>
    <row r="6" spans="1:23" x14ac:dyDescent="0.25">
      <c r="A6" s="18" t="s">
        <v>30</v>
      </c>
      <c r="B6" s="19">
        <f>B4-B5</f>
        <v>35962</v>
      </c>
      <c r="C6" s="19">
        <f t="shared" ref="C6:F6" si="0">C4-C5</f>
        <v>34704</v>
      </c>
      <c r="D6" s="19">
        <f t="shared" si="0"/>
        <v>35348</v>
      </c>
      <c r="E6" s="19">
        <f t="shared" si="0"/>
        <v>31290</v>
      </c>
      <c r="F6" s="19">
        <f t="shared" si="0"/>
        <v>32834</v>
      </c>
      <c r="Q6"/>
      <c r="R6"/>
      <c r="S6"/>
      <c r="T6"/>
      <c r="U6"/>
      <c r="V6"/>
      <c r="W6"/>
    </row>
    <row r="7" spans="1:23" x14ac:dyDescent="0.25">
      <c r="A7" s="16" t="s">
        <v>31</v>
      </c>
      <c r="B7" s="17">
        <v>21149</v>
      </c>
      <c r="C7" s="17">
        <v>19835</v>
      </c>
      <c r="D7" s="17">
        <v>19693</v>
      </c>
      <c r="E7" s="17">
        <v>18729</v>
      </c>
      <c r="F7" s="17">
        <v>18117</v>
      </c>
      <c r="Q7"/>
      <c r="R7"/>
      <c r="S7"/>
      <c r="T7"/>
      <c r="U7"/>
      <c r="V7"/>
      <c r="W7"/>
    </row>
    <row r="8" spans="1:23" x14ac:dyDescent="0.25">
      <c r="A8" s="18" t="s">
        <v>32</v>
      </c>
      <c r="B8" s="19">
        <f>B6-B7</f>
        <v>14813</v>
      </c>
      <c r="C8" s="19">
        <f t="shared" ref="C8:F8" si="1">C6-C7</f>
        <v>14869</v>
      </c>
      <c r="D8" s="19">
        <f t="shared" si="1"/>
        <v>15655</v>
      </c>
      <c r="E8" s="19">
        <f t="shared" si="1"/>
        <v>12561</v>
      </c>
      <c r="F8" s="19">
        <f t="shared" si="1"/>
        <v>14717</v>
      </c>
      <c r="Q8"/>
      <c r="R8"/>
      <c r="S8"/>
      <c r="T8"/>
      <c r="U8"/>
      <c r="V8"/>
      <c r="W8"/>
    </row>
    <row r="9" spans="1:23" x14ac:dyDescent="0.25">
      <c r="A9" s="16" t="s">
        <v>33</v>
      </c>
      <c r="B9" s="17">
        <v>533</v>
      </c>
      <c r="C9" s="17">
        <v>-51</v>
      </c>
      <c r="D9" s="17">
        <v>224</v>
      </c>
      <c r="E9" s="17">
        <v>595</v>
      </c>
      <c r="F9" s="17">
        <v>463</v>
      </c>
      <c r="Q9"/>
      <c r="R9"/>
      <c r="S9"/>
      <c r="T9"/>
      <c r="U9"/>
      <c r="V9"/>
      <c r="W9"/>
    </row>
    <row r="10" spans="1:23" x14ac:dyDescent="0.25">
      <c r="A10" s="16" t="s">
        <v>34</v>
      </c>
      <c r="B10" s="17">
        <v>733</v>
      </c>
      <c r="C10" s="17">
        <v>337</v>
      </c>
      <c r="D10" s="17">
        <v>192</v>
      </c>
      <c r="E10" s="17">
        <v>244</v>
      </c>
      <c r="F10" s="17">
        <v>90</v>
      </c>
      <c r="Q10"/>
      <c r="R10"/>
      <c r="S10"/>
      <c r="T10"/>
      <c r="U10"/>
      <c r="V10"/>
      <c r="W10"/>
    </row>
    <row r="11" spans="1:23" x14ac:dyDescent="0.25">
      <c r="A11" s="16" t="s">
        <v>35</v>
      </c>
      <c r="B11" s="17">
        <v>1677</v>
      </c>
      <c r="C11" s="17">
        <v>269</v>
      </c>
      <c r="D11" s="17">
        <v>-114</v>
      </c>
      <c r="E11" s="17">
        <v>301</v>
      </c>
      <c r="F11" s="17">
        <v>217</v>
      </c>
      <c r="Q11"/>
      <c r="R11"/>
      <c r="S11"/>
      <c r="T11"/>
      <c r="U11"/>
      <c r="V11"/>
      <c r="W11"/>
    </row>
    <row r="12" spans="1:23" x14ac:dyDescent="0.25">
      <c r="A12" s="18" t="s">
        <v>36</v>
      </c>
      <c r="B12" s="19">
        <f>B8+B9-SUM(B10:B11)</f>
        <v>12936</v>
      </c>
      <c r="C12" s="19">
        <f t="shared" ref="C12:F12" si="2">C8+C9-SUM(C10:C11)</f>
        <v>14212</v>
      </c>
      <c r="D12" s="19">
        <f t="shared" si="2"/>
        <v>15801</v>
      </c>
      <c r="E12" s="19">
        <f t="shared" si="2"/>
        <v>12611</v>
      </c>
      <c r="F12" s="19">
        <f t="shared" si="2"/>
        <v>14873</v>
      </c>
      <c r="Q12"/>
      <c r="R12"/>
      <c r="S12"/>
      <c r="T12"/>
      <c r="U12"/>
      <c r="V12"/>
      <c r="W12"/>
    </row>
    <row r="13" spans="1:23" x14ac:dyDescent="0.25">
      <c r="A13" s="16" t="s">
        <v>37</v>
      </c>
      <c r="B13" s="17">
        <f>B12-B14</f>
        <v>2620</v>
      </c>
      <c r="C13" s="17">
        <f t="shared" ref="C13:F13" si="3">C12-C14</f>
        <v>2792</v>
      </c>
      <c r="D13" s="17">
        <f t="shared" si="3"/>
        <v>4097</v>
      </c>
      <c r="E13" s="17">
        <f t="shared" si="3"/>
        <v>2991</v>
      </c>
      <c r="F13" s="17">
        <f t="shared" si="3"/>
        <v>3868</v>
      </c>
      <c r="Q13"/>
      <c r="R13"/>
      <c r="S13"/>
      <c r="T13"/>
      <c r="U13"/>
      <c r="V13"/>
      <c r="W13"/>
    </row>
    <row r="14" spans="1:23" x14ac:dyDescent="0.25">
      <c r="A14" s="18" t="s">
        <v>11</v>
      </c>
      <c r="B14" s="19">
        <v>10316</v>
      </c>
      <c r="C14" s="19">
        <v>11420</v>
      </c>
      <c r="D14" s="19">
        <v>11704</v>
      </c>
      <c r="E14" s="19">
        <v>9620</v>
      </c>
      <c r="F14" s="19">
        <v>11005</v>
      </c>
      <c r="Q14"/>
      <c r="R14"/>
      <c r="S14"/>
      <c r="T14"/>
      <c r="U14"/>
      <c r="V14"/>
      <c r="W14"/>
    </row>
    <row r="15" spans="1:23" x14ac:dyDescent="0.25">
      <c r="A15" s="6"/>
      <c r="B15" s="6"/>
      <c r="C15" s="6"/>
      <c r="D15" s="6"/>
      <c r="E15" s="6"/>
      <c r="F15" s="6"/>
      <c r="W15"/>
    </row>
    <row r="16" spans="1:23" x14ac:dyDescent="0.25">
      <c r="A16" s="6" t="s">
        <v>14</v>
      </c>
      <c r="B16" s="9">
        <f>B13/B12</f>
        <v>0.20253555967841683</v>
      </c>
      <c r="C16" s="9">
        <f t="shared" ref="C16:F16" si="4">C13/C12</f>
        <v>0.19645370109766394</v>
      </c>
      <c r="D16" s="9">
        <f t="shared" si="4"/>
        <v>0.25928738687424846</v>
      </c>
      <c r="E16" s="9">
        <f t="shared" si="4"/>
        <v>0.23717389580524939</v>
      </c>
      <c r="F16" s="9">
        <f t="shared" si="4"/>
        <v>0.26006858064949911</v>
      </c>
    </row>
    <row r="17" spans="1:6" x14ac:dyDescent="0.25">
      <c r="A17" s="6" t="s">
        <v>15</v>
      </c>
      <c r="B17" s="9">
        <f>B6/B4</f>
        <v>0.605553403943624</v>
      </c>
      <c r="C17" s="9">
        <f t="shared" ref="C17:F17" si="5">C6/C4</f>
        <v>0.62693523620269176</v>
      </c>
      <c r="D17" s="9">
        <f t="shared" si="5"/>
        <v>0.63268301413996775</v>
      </c>
      <c r="E17" s="9">
        <f t="shared" si="5"/>
        <v>0.59364802307050168</v>
      </c>
      <c r="F17" s="9">
        <f t="shared" si="5"/>
        <v>0.61554901482911828</v>
      </c>
    </row>
    <row r="18" spans="1:6" x14ac:dyDescent="0.25">
      <c r="A18" s="6" t="s">
        <v>16</v>
      </c>
      <c r="B18" s="9">
        <f>B14/B4</f>
        <v>0.17370805058346103</v>
      </c>
      <c r="C18" s="9">
        <f t="shared" ref="C18:F18" si="6">C14/C4</f>
        <v>0.20630476018426519</v>
      </c>
      <c r="D18" s="9">
        <f t="shared" si="6"/>
        <v>0.20948630749955252</v>
      </c>
      <c r="E18" s="9">
        <f t="shared" si="6"/>
        <v>0.18251498823707976</v>
      </c>
      <c r="F18" s="9">
        <f t="shared" si="6"/>
        <v>0.20631409234922479</v>
      </c>
    </row>
    <row r="20" spans="1:6" x14ac:dyDescent="0.25">
      <c r="A20"/>
      <c r="B20"/>
      <c r="C20"/>
      <c r="D20"/>
      <c r="E20"/>
      <c r="F20"/>
    </row>
    <row r="21" spans="1:6" x14ac:dyDescent="0.25">
      <c r="A21" s="13" t="s">
        <v>12</v>
      </c>
      <c r="B21" s="14"/>
      <c r="C21" s="14"/>
      <c r="D21" s="14"/>
      <c r="E21" s="14"/>
      <c r="F21" s="14"/>
    </row>
    <row r="22" spans="1:6" x14ac:dyDescent="0.25">
      <c r="A22" s="13" t="s">
        <v>13</v>
      </c>
      <c r="B22" s="14"/>
      <c r="C22" s="14"/>
      <c r="D22" s="14"/>
      <c r="E22" s="14"/>
      <c r="F22" s="14"/>
    </row>
    <row r="23" spans="1:6" ht="16.5" thickBot="1" x14ac:dyDescent="0.3">
      <c r="A23" s="15"/>
      <c r="B23" s="12">
        <v>42735</v>
      </c>
      <c r="C23" s="12">
        <v>42369</v>
      </c>
      <c r="D23" s="12">
        <v>42004</v>
      </c>
      <c r="E23" s="12">
        <v>41639</v>
      </c>
      <c r="F23" s="12">
        <v>41274</v>
      </c>
    </row>
    <row r="24" spans="1:6" x14ac:dyDescent="0.25">
      <c r="A24" s="16" t="s">
        <v>28</v>
      </c>
      <c r="B24" s="20">
        <f>B4/B$4</f>
        <v>1</v>
      </c>
      <c r="C24" s="20">
        <f t="shared" ref="C24:F24" si="7">C4/C$4</f>
        <v>1</v>
      </c>
      <c r="D24" s="20">
        <f t="shared" si="7"/>
        <v>1</v>
      </c>
      <c r="E24" s="20">
        <f t="shared" si="7"/>
        <v>1</v>
      </c>
      <c r="F24" s="20">
        <f t="shared" si="7"/>
        <v>1</v>
      </c>
    </row>
    <row r="25" spans="1:6" x14ac:dyDescent="0.25">
      <c r="A25" s="16" t="s">
        <v>29</v>
      </c>
      <c r="B25" s="20">
        <f t="shared" ref="B25:F34" si="8">B5/B$4</f>
        <v>0.394446596056376</v>
      </c>
      <c r="C25" s="20">
        <f t="shared" si="8"/>
        <v>0.3730647637973083</v>
      </c>
      <c r="D25" s="20">
        <f t="shared" si="8"/>
        <v>0.3673169858600322</v>
      </c>
      <c r="E25" s="20">
        <f t="shared" si="8"/>
        <v>0.40635197692949837</v>
      </c>
      <c r="F25" s="20">
        <f t="shared" si="8"/>
        <v>0.38445098517088167</v>
      </c>
    </row>
    <row r="26" spans="1:6" x14ac:dyDescent="0.25">
      <c r="A26" s="18" t="s">
        <v>30</v>
      </c>
      <c r="B26" s="21">
        <f t="shared" si="8"/>
        <v>0.605553403943624</v>
      </c>
      <c r="C26" s="21">
        <f t="shared" si="8"/>
        <v>0.62693523620269176</v>
      </c>
      <c r="D26" s="21">
        <f t="shared" si="8"/>
        <v>0.63268301413996775</v>
      </c>
      <c r="E26" s="21">
        <f t="shared" si="8"/>
        <v>0.59364802307050168</v>
      </c>
      <c r="F26" s="21">
        <f t="shared" si="8"/>
        <v>0.61554901482911828</v>
      </c>
    </row>
    <row r="27" spans="1:6" x14ac:dyDescent="0.25">
      <c r="A27" s="16" t="s">
        <v>31</v>
      </c>
      <c r="B27" s="20">
        <f t="shared" si="8"/>
        <v>0.35612171013858251</v>
      </c>
      <c r="C27" s="20">
        <f t="shared" si="8"/>
        <v>0.35832354800831001</v>
      </c>
      <c r="D27" s="20">
        <f t="shared" si="8"/>
        <v>0.35247896903526044</v>
      </c>
      <c r="E27" s="20">
        <f t="shared" si="8"/>
        <v>0.35533505350231465</v>
      </c>
      <c r="F27" s="20">
        <f t="shared" si="8"/>
        <v>0.33964492604188146</v>
      </c>
    </row>
    <row r="28" spans="1:6" x14ac:dyDescent="0.25">
      <c r="A28" s="18" t="s">
        <v>32</v>
      </c>
      <c r="B28" s="21">
        <f t="shared" si="8"/>
        <v>0.24943169380504152</v>
      </c>
      <c r="C28" s="21">
        <f t="shared" si="8"/>
        <v>0.26861168819438169</v>
      </c>
      <c r="D28" s="21">
        <f t="shared" si="8"/>
        <v>0.28020404510470737</v>
      </c>
      <c r="E28" s="21">
        <f t="shared" si="8"/>
        <v>0.23831296956818698</v>
      </c>
      <c r="F28" s="21">
        <f t="shared" si="8"/>
        <v>0.27590408878723682</v>
      </c>
    </row>
    <row r="29" spans="1:6" x14ac:dyDescent="0.25">
      <c r="A29" s="16" t="s">
        <v>33</v>
      </c>
      <c r="B29" s="20">
        <f t="shared" si="8"/>
        <v>8.9750282048259716E-3</v>
      </c>
      <c r="C29" s="20">
        <f t="shared" si="8"/>
        <v>-9.2132598681239272E-4</v>
      </c>
      <c r="D29" s="20">
        <f t="shared" si="8"/>
        <v>4.0093073205655985E-3</v>
      </c>
      <c r="E29" s="20">
        <f t="shared" si="8"/>
        <v>1.1288608939819382E-2</v>
      </c>
      <c r="F29" s="20">
        <f t="shared" si="8"/>
        <v>8.6800022496766084E-3</v>
      </c>
    </row>
    <row r="30" spans="1:6" x14ac:dyDescent="0.25">
      <c r="A30" s="16" t="s">
        <v>34</v>
      </c>
      <c r="B30" s="20">
        <f t="shared" si="8"/>
        <v>1.2342768619394817E-2</v>
      </c>
      <c r="C30" s="20">
        <f t="shared" si="8"/>
        <v>6.0879775991328697E-3</v>
      </c>
      <c r="D30" s="20">
        <f t="shared" si="8"/>
        <v>3.4365491319133705E-3</v>
      </c>
      <c r="E30" s="20">
        <f t="shared" si="8"/>
        <v>4.6292782879259319E-3</v>
      </c>
      <c r="F30" s="20">
        <f t="shared" si="8"/>
        <v>1.6872574567405936E-3</v>
      </c>
    </row>
    <row r="31" spans="1:6" x14ac:dyDescent="0.25">
      <c r="A31" s="16" t="s">
        <v>35</v>
      </c>
      <c r="B31" s="20">
        <f t="shared" si="8"/>
        <v>2.8238503376159765E-2</v>
      </c>
      <c r="C31" s="20">
        <f t="shared" si="8"/>
        <v>4.8595429500496792E-3</v>
      </c>
      <c r="D31" s="20">
        <f t="shared" si="8"/>
        <v>-2.0404510470735638E-3</v>
      </c>
      <c r="E31" s="20">
        <f t="shared" si="8"/>
        <v>5.7107080519086285E-3</v>
      </c>
      <c r="F31" s="20">
        <f t="shared" si="8"/>
        <v>4.0681652012523198E-3</v>
      </c>
    </row>
    <row r="32" spans="1:6" x14ac:dyDescent="0.25">
      <c r="A32" s="18" t="s">
        <v>36</v>
      </c>
      <c r="B32" s="21">
        <f t="shared" si="8"/>
        <v>0.21782545001431289</v>
      </c>
      <c r="C32" s="21">
        <f t="shared" si="8"/>
        <v>0.25674284165838679</v>
      </c>
      <c r="D32" s="21">
        <f t="shared" si="8"/>
        <v>0.28281725434043314</v>
      </c>
      <c r="E32" s="21">
        <f t="shared" si="8"/>
        <v>0.2392615921681718</v>
      </c>
      <c r="F32" s="21">
        <f t="shared" si="8"/>
        <v>0.27882866837892051</v>
      </c>
    </row>
    <row r="33" spans="1:6" x14ac:dyDescent="0.25">
      <c r="A33" s="16" t="s">
        <v>37</v>
      </c>
      <c r="B33" s="20">
        <f t="shared" si="8"/>
        <v>4.411739943085187E-2</v>
      </c>
      <c r="C33" s="20">
        <f t="shared" si="8"/>
        <v>5.0438081474121578E-2</v>
      </c>
      <c r="D33" s="20">
        <f t="shared" si="8"/>
        <v>7.3330946840880609E-2</v>
      </c>
      <c r="E33" s="20">
        <f t="shared" si="8"/>
        <v>5.6746603931092057E-2</v>
      </c>
      <c r="F33" s="20">
        <f t="shared" si="8"/>
        <v>7.2514576029695729E-2</v>
      </c>
    </row>
    <row r="34" spans="1:6" x14ac:dyDescent="0.25">
      <c r="A34" s="18" t="s">
        <v>11</v>
      </c>
      <c r="B34" s="21">
        <f t="shared" si="8"/>
        <v>0.17370805058346103</v>
      </c>
      <c r="C34" s="21">
        <f t="shared" si="8"/>
        <v>0.20630476018426519</v>
      </c>
      <c r="D34" s="21">
        <f t="shared" si="8"/>
        <v>0.20948630749955252</v>
      </c>
      <c r="E34" s="21">
        <f t="shared" si="8"/>
        <v>0.18251498823707976</v>
      </c>
      <c r="F34" s="21">
        <f t="shared" si="8"/>
        <v>0.20631409234922479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7" workbookViewId="0">
      <selection activeCell="A17" sqref="A17:B17"/>
    </sheetView>
  </sheetViews>
  <sheetFormatPr defaultRowHeight="15.75" x14ac:dyDescent="0.25"/>
  <cols>
    <col min="1" max="1" width="40" style="1" bestFit="1" customWidth="1"/>
    <col min="2" max="6" width="11" style="1" bestFit="1" customWidth="1"/>
    <col min="7" max="16" width="9.140625" style="1"/>
    <col min="17" max="17" width="9.140625" style="1" customWidth="1"/>
    <col min="18" max="19" width="9.85546875" style="1" bestFit="1" customWidth="1"/>
    <col min="20" max="22" width="8.5703125" style="1" bestFit="1" customWidth="1"/>
    <col min="23" max="16384" width="9.140625" style="1"/>
  </cols>
  <sheetData>
    <row r="1" spans="1:22" x14ac:dyDescent="0.25">
      <c r="A1" s="13" t="s">
        <v>12</v>
      </c>
      <c r="B1" s="13"/>
      <c r="C1" s="13"/>
      <c r="D1" s="13"/>
      <c r="E1" s="13"/>
      <c r="F1" s="13"/>
      <c r="H1"/>
      <c r="Q1"/>
      <c r="R1"/>
      <c r="S1"/>
      <c r="T1"/>
      <c r="U1"/>
      <c r="V1"/>
    </row>
    <row r="2" spans="1:22" x14ac:dyDescent="0.25">
      <c r="A2" s="13" t="s">
        <v>56</v>
      </c>
      <c r="B2" s="13"/>
      <c r="C2" s="13"/>
      <c r="D2" s="13"/>
      <c r="E2" s="13"/>
      <c r="F2" s="13"/>
      <c r="Q2"/>
      <c r="R2"/>
      <c r="S2"/>
      <c r="T2"/>
      <c r="U2"/>
      <c r="V2"/>
    </row>
    <row r="3" spans="1:22" ht="16.5" thickBot="1" x14ac:dyDescent="0.3">
      <c r="A3" s="15"/>
      <c r="B3" s="12">
        <v>42735</v>
      </c>
      <c r="C3" s="12">
        <v>42369</v>
      </c>
      <c r="D3" s="12">
        <v>42004</v>
      </c>
      <c r="E3" s="12">
        <v>41639</v>
      </c>
      <c r="F3" s="12">
        <v>41274</v>
      </c>
      <c r="Q3"/>
      <c r="R3"/>
      <c r="S3"/>
      <c r="T3"/>
      <c r="U3"/>
      <c r="V3"/>
    </row>
    <row r="4" spans="1:22" x14ac:dyDescent="0.25">
      <c r="A4" s="23" t="s">
        <v>38</v>
      </c>
      <c r="B4" s="16"/>
      <c r="C4" s="16"/>
      <c r="D4" s="16"/>
      <c r="E4" s="16"/>
      <c r="F4" s="16"/>
      <c r="Q4"/>
      <c r="R4"/>
      <c r="S4"/>
      <c r="T4"/>
      <c r="U4"/>
      <c r="V4"/>
    </row>
    <row r="5" spans="1:22" x14ac:dyDescent="0.25">
      <c r="A5" s="24" t="s">
        <v>39</v>
      </c>
      <c r="B5" s="17">
        <v>17099</v>
      </c>
      <c r="C5" s="17">
        <v>25313</v>
      </c>
      <c r="D5" s="17">
        <v>14054</v>
      </c>
      <c r="E5" s="17">
        <v>20087</v>
      </c>
      <c r="F5" s="17">
        <v>18162</v>
      </c>
      <c r="Q5"/>
      <c r="R5"/>
      <c r="S5"/>
      <c r="T5"/>
      <c r="U5"/>
      <c r="V5"/>
    </row>
    <row r="6" spans="1:22" x14ac:dyDescent="0.25">
      <c r="A6" s="24" t="s">
        <v>40</v>
      </c>
      <c r="B6" s="17">
        <v>5074</v>
      </c>
      <c r="C6" s="17">
        <v>5530</v>
      </c>
      <c r="D6" s="17">
        <v>4427</v>
      </c>
      <c r="E6" s="17">
        <v>3647</v>
      </c>
      <c r="F6" s="17">
        <v>4699</v>
      </c>
      <c r="Q6"/>
      <c r="R6"/>
      <c r="S6"/>
      <c r="T6"/>
      <c r="U6"/>
      <c r="V6"/>
    </row>
    <row r="7" spans="1:22" x14ac:dyDescent="0.25">
      <c r="A7" s="24" t="s">
        <v>41</v>
      </c>
      <c r="B7" s="17">
        <v>5553</v>
      </c>
      <c r="C7" s="17">
        <v>5167</v>
      </c>
      <c r="D7" s="17">
        <v>4273</v>
      </c>
      <c r="E7" s="17">
        <v>4172</v>
      </c>
      <c r="F7" s="17">
        <v>4734</v>
      </c>
      <c r="Q7"/>
      <c r="R7"/>
      <c r="S7"/>
      <c r="T7"/>
      <c r="U7"/>
      <c r="V7"/>
    </row>
    <row r="8" spans="1:22" x14ac:dyDescent="0.25">
      <c r="A8" s="24" t="s">
        <v>42</v>
      </c>
      <c r="B8" s="17">
        <v>7782</v>
      </c>
      <c r="C8" s="17">
        <v>4346</v>
      </c>
      <c r="D8" s="17">
        <v>4976</v>
      </c>
      <c r="E8" s="17">
        <v>4178</v>
      </c>
      <c r="F8" s="17">
        <v>3763</v>
      </c>
      <c r="Q8"/>
      <c r="R8"/>
      <c r="S8"/>
      <c r="T8"/>
      <c r="U8"/>
      <c r="V8"/>
    </row>
    <row r="9" spans="1:22" x14ac:dyDescent="0.25">
      <c r="A9" s="18" t="s">
        <v>21</v>
      </c>
      <c r="B9" s="19">
        <f>SUM(B5:B8)</f>
        <v>35508</v>
      </c>
      <c r="C9" s="19">
        <f t="shared" ref="C9:F9" si="0">SUM(C5:C8)</f>
        <v>40356</v>
      </c>
      <c r="D9" s="19">
        <f t="shared" si="0"/>
        <v>27730</v>
      </c>
      <c r="E9" s="19">
        <f t="shared" si="0"/>
        <v>32084</v>
      </c>
      <c r="F9" s="19">
        <f t="shared" si="0"/>
        <v>31358</v>
      </c>
      <c r="Q9"/>
      <c r="R9"/>
      <c r="S9"/>
      <c r="T9"/>
      <c r="U9"/>
      <c r="V9"/>
    </row>
    <row r="10" spans="1:22" x14ac:dyDescent="0.25">
      <c r="A10" s="24" t="s">
        <v>43</v>
      </c>
      <c r="B10" s="22">
        <v>77819</v>
      </c>
      <c r="C10" s="22">
        <v>62709</v>
      </c>
      <c r="D10" s="22">
        <v>64226</v>
      </c>
      <c r="E10" s="22">
        <v>60274</v>
      </c>
      <c r="F10" s="22">
        <v>52993</v>
      </c>
      <c r="Q10"/>
      <c r="R10"/>
      <c r="S10"/>
      <c r="T10"/>
      <c r="U10"/>
      <c r="V10"/>
    </row>
    <row r="11" spans="1:22" x14ac:dyDescent="0.25">
      <c r="A11" s="18" t="s">
        <v>18</v>
      </c>
      <c r="B11" s="19">
        <f>SUM(B9:B10)</f>
        <v>113327</v>
      </c>
      <c r="C11" s="19">
        <f t="shared" ref="C11:F11" si="1">SUM(C9:C10)</f>
        <v>103065</v>
      </c>
      <c r="D11" s="19">
        <f t="shared" si="1"/>
        <v>91956</v>
      </c>
      <c r="E11" s="19">
        <f t="shared" si="1"/>
        <v>92358</v>
      </c>
      <c r="F11" s="19">
        <f t="shared" si="1"/>
        <v>84351</v>
      </c>
      <c r="Q11"/>
      <c r="R11"/>
      <c r="S11"/>
      <c r="T11"/>
      <c r="U11"/>
      <c r="V11"/>
    </row>
    <row r="12" spans="1:22" x14ac:dyDescent="0.25">
      <c r="A12" s="23" t="s">
        <v>44</v>
      </c>
      <c r="B12" s="16"/>
      <c r="C12" s="16"/>
      <c r="D12" s="16"/>
      <c r="E12" s="16"/>
      <c r="F12" s="16"/>
      <c r="Q12"/>
      <c r="R12"/>
      <c r="S12"/>
      <c r="T12"/>
      <c r="U12"/>
      <c r="V12"/>
    </row>
    <row r="13" spans="1:22" x14ac:dyDescent="0.25">
      <c r="A13" s="24" t="s">
        <v>45</v>
      </c>
      <c r="B13" s="17">
        <v>4634</v>
      </c>
      <c r="C13" s="17">
        <v>2634</v>
      </c>
      <c r="D13" s="17">
        <v>1604</v>
      </c>
      <c r="E13" s="17">
        <v>281</v>
      </c>
      <c r="F13" s="17">
        <v>312</v>
      </c>
      <c r="Q13"/>
      <c r="R13"/>
      <c r="S13"/>
      <c r="T13"/>
      <c r="U13"/>
      <c r="V13"/>
    </row>
    <row r="14" spans="1:22" x14ac:dyDescent="0.25">
      <c r="A14" s="24" t="s">
        <v>46</v>
      </c>
      <c r="B14" s="17">
        <v>2475</v>
      </c>
      <c r="C14" s="17">
        <v>2063</v>
      </c>
      <c r="D14" s="17">
        <v>2748</v>
      </c>
      <c r="E14" s="17">
        <v>2969</v>
      </c>
      <c r="F14" s="17">
        <v>3023</v>
      </c>
      <c r="Q14"/>
      <c r="R14"/>
      <c r="S14"/>
      <c r="T14"/>
      <c r="U14"/>
      <c r="V14"/>
    </row>
    <row r="15" spans="1:22" x14ac:dyDescent="0.25">
      <c r="A15" s="24" t="s">
        <v>47</v>
      </c>
      <c r="B15" s="17">
        <v>329</v>
      </c>
      <c r="C15" s="17">
        <v>272</v>
      </c>
      <c r="D15" s="17">
        <v>443</v>
      </c>
      <c r="E15" s="17">
        <v>542</v>
      </c>
      <c r="F15" s="17">
        <v>711</v>
      </c>
      <c r="Q15"/>
      <c r="R15"/>
      <c r="S15"/>
      <c r="T15"/>
      <c r="U15"/>
      <c r="V15"/>
    </row>
    <row r="16" spans="1:22" x14ac:dyDescent="0.25">
      <c r="A16" s="24" t="s">
        <v>48</v>
      </c>
      <c r="B16" s="17">
        <v>12864</v>
      </c>
      <c r="C16" s="17">
        <v>10698</v>
      </c>
      <c r="D16" s="17">
        <v>11224</v>
      </c>
      <c r="E16" s="17">
        <v>9776</v>
      </c>
      <c r="F16" s="17">
        <v>8852</v>
      </c>
      <c r="Q16"/>
      <c r="R16"/>
      <c r="S16"/>
      <c r="T16"/>
      <c r="U16"/>
      <c r="V16"/>
    </row>
    <row r="17" spans="1:22" x14ac:dyDescent="0.25">
      <c r="A17" s="18" t="s">
        <v>17</v>
      </c>
      <c r="B17" s="19">
        <f>SUM(B13:B16)</f>
        <v>20302</v>
      </c>
      <c r="C17" s="19">
        <f t="shared" ref="C17:F17" si="2">SUM(C13:C16)</f>
        <v>15667</v>
      </c>
      <c r="D17" s="19">
        <f t="shared" si="2"/>
        <v>16019</v>
      </c>
      <c r="E17" s="19">
        <f t="shared" si="2"/>
        <v>13568</v>
      </c>
      <c r="F17" s="19">
        <f t="shared" si="2"/>
        <v>12898</v>
      </c>
      <c r="Q17"/>
      <c r="R17"/>
      <c r="S17"/>
      <c r="T17"/>
      <c r="U17"/>
      <c r="V17"/>
    </row>
    <row r="18" spans="1:22" x14ac:dyDescent="0.25">
      <c r="A18" s="24" t="s">
        <v>49</v>
      </c>
      <c r="B18" s="17">
        <v>20649</v>
      </c>
      <c r="C18" s="17">
        <v>20036</v>
      </c>
      <c r="D18" s="17">
        <v>12107</v>
      </c>
      <c r="E18" s="17">
        <v>13165</v>
      </c>
      <c r="F18" s="17">
        <v>13136</v>
      </c>
      <c r="Q18"/>
      <c r="R18"/>
      <c r="S18"/>
      <c r="T18"/>
      <c r="U18"/>
      <c r="V18"/>
    </row>
    <row r="19" spans="1:22" x14ac:dyDescent="0.25">
      <c r="A19" s="24" t="s">
        <v>50</v>
      </c>
      <c r="B19" s="17">
        <v>1730</v>
      </c>
      <c r="C19" s="17">
        <v>2539</v>
      </c>
      <c r="D19" s="17">
        <v>3775</v>
      </c>
      <c r="E19" s="17">
        <v>4397</v>
      </c>
      <c r="F19" s="17">
        <v>3412</v>
      </c>
      <c r="Q19"/>
      <c r="R19"/>
      <c r="S19"/>
      <c r="T19"/>
      <c r="U19"/>
      <c r="V19"/>
    </row>
    <row r="20" spans="1:22" x14ac:dyDescent="0.25">
      <c r="A20" s="24" t="s">
        <v>51</v>
      </c>
      <c r="B20" s="17">
        <v>3538</v>
      </c>
      <c r="C20" s="17">
        <v>2841</v>
      </c>
      <c r="D20" s="17">
        <v>3278</v>
      </c>
      <c r="E20" s="17">
        <v>2972</v>
      </c>
      <c r="F20" s="17">
        <v>3702</v>
      </c>
      <c r="Q20"/>
      <c r="R20"/>
      <c r="S20"/>
      <c r="T20"/>
      <c r="U20"/>
      <c r="V20"/>
    </row>
    <row r="21" spans="1:22" x14ac:dyDescent="0.25">
      <c r="A21" s="18" t="s">
        <v>19</v>
      </c>
      <c r="B21" s="19">
        <f>SUM(B17:B20)</f>
        <v>46219</v>
      </c>
      <c r="C21" s="19">
        <f t="shared" ref="C21:F21" si="3">SUM(C17:C20)</f>
        <v>41083</v>
      </c>
      <c r="D21" s="19">
        <f t="shared" si="3"/>
        <v>35179</v>
      </c>
      <c r="E21" s="19">
        <f t="shared" si="3"/>
        <v>34102</v>
      </c>
      <c r="F21" s="19">
        <f t="shared" si="3"/>
        <v>33148</v>
      </c>
      <c r="Q21"/>
      <c r="R21"/>
      <c r="S21"/>
      <c r="T21"/>
      <c r="U21"/>
      <c r="V21"/>
    </row>
    <row r="22" spans="1:22" x14ac:dyDescent="0.25">
      <c r="A22" s="24" t="s">
        <v>52</v>
      </c>
      <c r="B22" s="17">
        <v>882</v>
      </c>
      <c r="C22" s="17">
        <v>897</v>
      </c>
      <c r="D22" s="17">
        <v>912</v>
      </c>
      <c r="E22" s="17">
        <v>0</v>
      </c>
      <c r="F22" s="17">
        <v>0</v>
      </c>
      <c r="Q22"/>
      <c r="R22"/>
      <c r="S22"/>
      <c r="T22"/>
      <c r="U22"/>
      <c r="V22"/>
    </row>
    <row r="23" spans="1:22" x14ac:dyDescent="0.25">
      <c r="A23" s="24" t="s">
        <v>53</v>
      </c>
      <c r="B23" s="17">
        <v>66226</v>
      </c>
      <c r="C23" s="17">
        <v>61085</v>
      </c>
      <c r="D23" s="17">
        <v>55865</v>
      </c>
      <c r="E23" s="17">
        <v>58256</v>
      </c>
      <c r="F23" s="17">
        <v>51203</v>
      </c>
      <c r="Q23"/>
      <c r="R23"/>
      <c r="S23"/>
      <c r="T23"/>
      <c r="U23"/>
      <c r="V23"/>
    </row>
    <row r="24" spans="1:22" x14ac:dyDescent="0.25">
      <c r="A24" s="18" t="s">
        <v>54</v>
      </c>
      <c r="B24" s="19">
        <v>67108</v>
      </c>
      <c r="C24" s="19">
        <v>61982</v>
      </c>
      <c r="D24" s="19">
        <v>56777</v>
      </c>
      <c r="E24" s="19">
        <v>58256</v>
      </c>
      <c r="F24" s="19">
        <v>51203</v>
      </c>
      <c r="Q24"/>
      <c r="R24"/>
      <c r="S24"/>
      <c r="T24"/>
      <c r="U24"/>
      <c r="V24"/>
    </row>
    <row r="25" spans="1:22" x14ac:dyDescent="0.25">
      <c r="A25" s="18" t="s">
        <v>55</v>
      </c>
      <c r="B25" s="19">
        <f>SUM(B21,B24)</f>
        <v>113327</v>
      </c>
      <c r="C25" s="19">
        <f t="shared" ref="C25:F25" si="4">SUM(C21,C24)</f>
        <v>103065</v>
      </c>
      <c r="D25" s="19">
        <f t="shared" si="4"/>
        <v>91956</v>
      </c>
      <c r="E25" s="19">
        <f t="shared" si="4"/>
        <v>92358</v>
      </c>
      <c r="F25" s="19">
        <f t="shared" si="4"/>
        <v>84351</v>
      </c>
      <c r="Q25"/>
      <c r="R25"/>
      <c r="S25"/>
      <c r="T25"/>
      <c r="U25"/>
      <c r="V25"/>
    </row>
    <row r="27" spans="1:22" x14ac:dyDescent="0.25">
      <c r="A27" s="1" t="s">
        <v>22</v>
      </c>
      <c r="B27" s="2">
        <f>B21/B25</f>
        <v>0.40783749680129183</v>
      </c>
      <c r="C27" s="2">
        <f t="shared" ref="C27:F27" si="5">C21/C25</f>
        <v>0.39861252607577741</v>
      </c>
      <c r="D27" s="2">
        <f t="shared" si="5"/>
        <v>0.38256339988690241</v>
      </c>
      <c r="E27" s="2">
        <f t="shared" si="5"/>
        <v>0.36923709911431601</v>
      </c>
      <c r="F27" s="2">
        <f t="shared" si="5"/>
        <v>0.39297696529975934</v>
      </c>
    </row>
    <row r="28" spans="1:22" x14ac:dyDescent="0.25">
      <c r="A28" s="1" t="s">
        <v>23</v>
      </c>
      <c r="B28" s="2">
        <f>B24/B25</f>
        <v>0.59216250319870811</v>
      </c>
      <c r="C28" s="2">
        <f t="shared" ref="C28:F28" si="6">C24/C25</f>
        <v>0.60138747392422254</v>
      </c>
      <c r="D28" s="2">
        <f t="shared" si="6"/>
        <v>0.61743660011309753</v>
      </c>
      <c r="E28" s="2">
        <f t="shared" si="6"/>
        <v>0.63076290088568399</v>
      </c>
      <c r="F28" s="2">
        <f t="shared" si="6"/>
        <v>0.60702303470024066</v>
      </c>
    </row>
    <row r="30" spans="1:22" x14ac:dyDescent="0.25">
      <c r="A30"/>
      <c r="B30"/>
      <c r="C30"/>
      <c r="D30"/>
      <c r="E30"/>
      <c r="F30"/>
    </row>
    <row r="31" spans="1:22" x14ac:dyDescent="0.25">
      <c r="A31" s="13" t="s">
        <v>12</v>
      </c>
      <c r="B31" s="13"/>
      <c r="C31" s="13"/>
      <c r="D31" s="13"/>
      <c r="E31" s="13"/>
      <c r="F31" s="13"/>
    </row>
    <row r="32" spans="1:22" x14ac:dyDescent="0.25">
      <c r="A32" s="13" t="s">
        <v>56</v>
      </c>
      <c r="B32" s="13"/>
      <c r="C32" s="13"/>
      <c r="D32" s="13"/>
      <c r="E32" s="13"/>
      <c r="F32" s="13"/>
    </row>
    <row r="33" spans="1:6" ht="16.5" thickBot="1" x14ac:dyDescent="0.3">
      <c r="A33" s="15"/>
      <c r="B33" s="12">
        <v>42735</v>
      </c>
      <c r="C33" s="12">
        <v>42369</v>
      </c>
      <c r="D33" s="12">
        <v>42004</v>
      </c>
      <c r="E33" s="12">
        <v>41639</v>
      </c>
      <c r="F33" s="12">
        <v>41274</v>
      </c>
    </row>
    <row r="34" spans="1:6" x14ac:dyDescent="0.25">
      <c r="A34" s="23" t="s">
        <v>38</v>
      </c>
      <c r="B34" s="16"/>
      <c r="C34" s="16"/>
      <c r="D34" s="16"/>
      <c r="E34" s="16"/>
      <c r="F34" s="16"/>
    </row>
    <row r="35" spans="1:6" x14ac:dyDescent="0.25">
      <c r="A35" s="24" t="s">
        <v>39</v>
      </c>
      <c r="B35" s="20">
        <f>B5/B$11</f>
        <v>0.1508819610507646</v>
      </c>
      <c r="C35" s="20">
        <f t="shared" ref="C35:F35" si="7">C5/C$11</f>
        <v>0.24560228981710572</v>
      </c>
      <c r="D35" s="20">
        <f t="shared" si="7"/>
        <v>0.15283396406977251</v>
      </c>
      <c r="E35" s="20">
        <f t="shared" si="7"/>
        <v>0.21749063427098897</v>
      </c>
      <c r="F35" s="20">
        <f t="shared" si="7"/>
        <v>0.21531457836895829</v>
      </c>
    </row>
    <row r="36" spans="1:6" x14ac:dyDescent="0.25">
      <c r="A36" s="24" t="s">
        <v>40</v>
      </c>
      <c r="B36" s="20">
        <f t="shared" ref="B36:B55" si="8">B6/B$11</f>
        <v>4.4773090260926345E-2</v>
      </c>
      <c r="C36" s="20">
        <f t="shared" ref="C36:F36" si="9">C6/C$11</f>
        <v>5.3655460146509487E-2</v>
      </c>
      <c r="D36" s="20">
        <f t="shared" si="9"/>
        <v>4.8142589934316415E-2</v>
      </c>
      <c r="E36" s="20">
        <f t="shared" si="9"/>
        <v>3.9487645899651355E-2</v>
      </c>
      <c r="F36" s="20">
        <f t="shared" si="9"/>
        <v>5.5707697596946097E-2</v>
      </c>
    </row>
    <row r="37" spans="1:6" x14ac:dyDescent="0.25">
      <c r="A37" s="24" t="s">
        <v>41</v>
      </c>
      <c r="B37" s="20">
        <f t="shared" si="8"/>
        <v>4.8999797047482065E-2</v>
      </c>
      <c r="C37" s="20">
        <f t="shared" ref="C37:F37" si="10">C7/C$11</f>
        <v>5.0133410954252174E-2</v>
      </c>
      <c r="D37" s="20">
        <f t="shared" si="10"/>
        <v>4.6467875940667279E-2</v>
      </c>
      <c r="E37" s="20">
        <f t="shared" si="10"/>
        <v>4.5172047900560862E-2</v>
      </c>
      <c r="F37" s="20">
        <f t="shared" si="10"/>
        <v>5.6122630437102111E-2</v>
      </c>
    </row>
    <row r="38" spans="1:6" x14ac:dyDescent="0.25">
      <c r="A38" s="24" t="s">
        <v>42</v>
      </c>
      <c r="B38" s="20">
        <f t="shared" si="8"/>
        <v>6.8668543242122349E-2</v>
      </c>
      <c r="C38" s="20">
        <f t="shared" ref="C38:F38" si="11">C8/C$11</f>
        <v>4.2167564158540727E-2</v>
      </c>
      <c r="D38" s="20">
        <f t="shared" si="11"/>
        <v>5.411283657401366E-2</v>
      </c>
      <c r="E38" s="20">
        <f t="shared" si="11"/>
        <v>4.5237012494856968E-2</v>
      </c>
      <c r="F38" s="20">
        <f t="shared" si="11"/>
        <v>4.4611207928773815E-2</v>
      </c>
    </row>
    <row r="39" spans="1:6" x14ac:dyDescent="0.25">
      <c r="A39" s="18" t="s">
        <v>21</v>
      </c>
      <c r="B39" s="21">
        <f t="shared" si="8"/>
        <v>0.31332339160129535</v>
      </c>
      <c r="C39" s="21">
        <f t="shared" ref="C39:F39" si="12">C9/C$11</f>
        <v>0.3915587250764081</v>
      </c>
      <c r="D39" s="21">
        <f t="shared" si="12"/>
        <v>0.30155726651876985</v>
      </c>
      <c r="E39" s="21">
        <f t="shared" si="12"/>
        <v>0.34738734056605819</v>
      </c>
      <c r="F39" s="21">
        <f t="shared" si="12"/>
        <v>0.3717561143317803</v>
      </c>
    </row>
    <row r="40" spans="1:6" x14ac:dyDescent="0.25">
      <c r="A40" s="24" t="s">
        <v>43</v>
      </c>
      <c r="B40" s="25">
        <f t="shared" si="8"/>
        <v>0.68667660839870459</v>
      </c>
      <c r="C40" s="25">
        <f t="shared" ref="C40:F40" si="13">C10/C$11</f>
        <v>0.6084412749235919</v>
      </c>
      <c r="D40" s="25">
        <f t="shared" si="13"/>
        <v>0.6984427334812302</v>
      </c>
      <c r="E40" s="25">
        <f t="shared" si="13"/>
        <v>0.65261265943394187</v>
      </c>
      <c r="F40" s="25">
        <f t="shared" si="13"/>
        <v>0.62824388566821965</v>
      </c>
    </row>
    <row r="41" spans="1:6" x14ac:dyDescent="0.25">
      <c r="A41" s="18" t="s">
        <v>18</v>
      </c>
      <c r="B41" s="21">
        <f t="shared" si="8"/>
        <v>1</v>
      </c>
      <c r="C41" s="21">
        <f t="shared" ref="C41:F41" si="14">C11/C$11</f>
        <v>1</v>
      </c>
      <c r="D41" s="21">
        <f t="shared" si="14"/>
        <v>1</v>
      </c>
      <c r="E41" s="21">
        <f t="shared" si="14"/>
        <v>1</v>
      </c>
      <c r="F41" s="21">
        <f t="shared" si="14"/>
        <v>1</v>
      </c>
    </row>
    <row r="42" spans="1:6" x14ac:dyDescent="0.25">
      <c r="A42" s="23" t="s">
        <v>44</v>
      </c>
      <c r="B42" s="20"/>
      <c r="C42" s="20"/>
      <c r="D42" s="20"/>
      <c r="E42" s="20"/>
      <c r="F42" s="20"/>
    </row>
    <row r="43" spans="1:6" x14ac:dyDescent="0.25">
      <c r="A43" s="24" t="s">
        <v>45</v>
      </c>
      <c r="B43" s="20">
        <f t="shared" si="8"/>
        <v>4.0890520352607942E-2</v>
      </c>
      <c r="C43" s="20">
        <f t="shared" ref="C43:F43" si="15">C13/C$11</f>
        <v>2.5556687527288603E-2</v>
      </c>
      <c r="D43" s="20">
        <f t="shared" si="15"/>
        <v>1.7443124972813084E-2</v>
      </c>
      <c r="E43" s="20">
        <f t="shared" si="15"/>
        <v>3.0425084995344205E-3</v>
      </c>
      <c r="F43" s="20">
        <f t="shared" si="15"/>
        <v>3.6988298893907601E-3</v>
      </c>
    </row>
    <row r="44" spans="1:6" x14ac:dyDescent="0.25">
      <c r="A44" s="24" t="s">
        <v>46</v>
      </c>
      <c r="B44" s="20">
        <f t="shared" si="8"/>
        <v>2.1839455734291035E-2</v>
      </c>
      <c r="C44" s="20">
        <f t="shared" ref="C44:F44" si="16">C14/C$11</f>
        <v>2.0016494445252997E-2</v>
      </c>
      <c r="D44" s="20">
        <f t="shared" si="16"/>
        <v>2.9883857497063814E-2</v>
      </c>
      <c r="E44" s="20">
        <f t="shared" si="16"/>
        <v>3.2146646744191085E-2</v>
      </c>
      <c r="F44" s="20">
        <f t="shared" si="16"/>
        <v>3.5838342165475219E-2</v>
      </c>
    </row>
    <row r="45" spans="1:6" x14ac:dyDescent="0.25">
      <c r="A45" s="24" t="s">
        <v>47</v>
      </c>
      <c r="B45" s="20">
        <f t="shared" si="8"/>
        <v>2.9031034087198993E-3</v>
      </c>
      <c r="C45" s="20">
        <f t="shared" ref="C45:F45" si="17">C15/C$11</f>
        <v>2.6391112404793092E-3</v>
      </c>
      <c r="D45" s="20">
        <f t="shared" si="17"/>
        <v>4.8175214232893991E-3</v>
      </c>
      <c r="E45" s="20">
        <f t="shared" si="17"/>
        <v>5.8684683514151452E-3</v>
      </c>
      <c r="F45" s="20">
        <f t="shared" si="17"/>
        <v>8.4290642671693283E-3</v>
      </c>
    </row>
    <row r="46" spans="1:6" x14ac:dyDescent="0.25">
      <c r="A46" s="24" t="s">
        <v>48</v>
      </c>
      <c r="B46" s="20">
        <f t="shared" si="8"/>
        <v>0.11351222568319995</v>
      </c>
      <c r="C46" s="20">
        <f t="shared" ref="C46:F46" si="18">C16/C$11</f>
        <v>0.10379857371561636</v>
      </c>
      <c r="D46" s="20">
        <f t="shared" si="18"/>
        <v>0.12205837574492148</v>
      </c>
      <c r="E46" s="20">
        <f t="shared" si="18"/>
        <v>0.10584897897312631</v>
      </c>
      <c r="F46" s="20">
        <f t="shared" si="18"/>
        <v>0.10494244288745835</v>
      </c>
    </row>
    <row r="47" spans="1:6" x14ac:dyDescent="0.25">
      <c r="A47" s="18" t="s">
        <v>17</v>
      </c>
      <c r="B47" s="21">
        <f t="shared" si="8"/>
        <v>0.17914530517881883</v>
      </c>
      <c r="C47" s="21">
        <f t="shared" ref="C47:F47" si="19">C17/C$11</f>
        <v>0.15201086692863727</v>
      </c>
      <c r="D47" s="21">
        <f t="shared" si="19"/>
        <v>0.17420287963808778</v>
      </c>
      <c r="E47" s="21">
        <f t="shared" si="19"/>
        <v>0.14690660256826696</v>
      </c>
      <c r="F47" s="21">
        <f t="shared" si="19"/>
        <v>0.15290867920949366</v>
      </c>
    </row>
    <row r="48" spans="1:6" x14ac:dyDescent="0.25">
      <c r="A48" s="24" t="s">
        <v>49</v>
      </c>
      <c r="B48" s="20">
        <f t="shared" si="8"/>
        <v>0.18220724099287902</v>
      </c>
      <c r="C48" s="20">
        <f t="shared" ref="C48:F48" si="20">C18/C$11</f>
        <v>0.19440159122883618</v>
      </c>
      <c r="D48" s="20">
        <f t="shared" si="20"/>
        <v>0.13166079429292271</v>
      </c>
      <c r="E48" s="20">
        <f t="shared" si="20"/>
        <v>0.14254314731804499</v>
      </c>
      <c r="F48" s="20">
        <f t="shared" si="20"/>
        <v>0.15573022252255456</v>
      </c>
    </row>
    <row r="49" spans="1:6" x14ac:dyDescent="0.25">
      <c r="A49" s="24" t="s">
        <v>50</v>
      </c>
      <c r="B49" s="20">
        <f t="shared" si="8"/>
        <v>1.526555895770646E-2</v>
      </c>
      <c r="C49" s="20">
        <f t="shared" ref="C49:F49" si="21">C19/C$11</f>
        <v>2.4634939116091787E-2</v>
      </c>
      <c r="D49" s="20">
        <f t="shared" si="21"/>
        <v>4.1052242376788901E-2</v>
      </c>
      <c r="E49" s="20">
        <f t="shared" si="21"/>
        <v>4.7608220186664933E-2</v>
      </c>
      <c r="F49" s="20">
        <f t="shared" si="21"/>
        <v>4.0450024303209209E-2</v>
      </c>
    </row>
    <row r="50" spans="1:6" x14ac:dyDescent="0.25">
      <c r="A50" s="24" t="s">
        <v>51</v>
      </c>
      <c r="B50" s="20">
        <f t="shared" si="8"/>
        <v>3.1219391671887548E-2</v>
      </c>
      <c r="C50" s="20">
        <f t="shared" ref="C50:F50" si="22">C20/C$11</f>
        <v>2.7565128802212197E-2</v>
      </c>
      <c r="D50" s="20">
        <f t="shared" si="22"/>
        <v>3.5647483579103051E-2</v>
      </c>
      <c r="E50" s="20">
        <f t="shared" si="22"/>
        <v>3.2179129041339134E-2</v>
      </c>
      <c r="F50" s="20">
        <f t="shared" si="22"/>
        <v>4.3888039264501903E-2</v>
      </c>
    </row>
    <row r="51" spans="1:6" x14ac:dyDescent="0.25">
      <c r="A51" s="18" t="s">
        <v>19</v>
      </c>
      <c r="B51" s="21">
        <f t="shared" si="8"/>
        <v>0.40783749680129183</v>
      </c>
      <c r="C51" s="21">
        <f t="shared" ref="C51:F51" si="23">C21/C$11</f>
        <v>0.39861252607577741</v>
      </c>
      <c r="D51" s="21">
        <f t="shared" si="23"/>
        <v>0.38256339988690241</v>
      </c>
      <c r="E51" s="21">
        <f t="shared" si="23"/>
        <v>0.36923709911431601</v>
      </c>
      <c r="F51" s="21">
        <f t="shared" si="23"/>
        <v>0.39297696529975934</v>
      </c>
    </row>
    <row r="52" spans="1:6" x14ac:dyDescent="0.25">
      <c r="A52" s="24" t="s">
        <v>52</v>
      </c>
      <c r="B52" s="20">
        <f t="shared" si="8"/>
        <v>7.7827878616746234E-3</v>
      </c>
      <c r="C52" s="20">
        <f t="shared" ref="C52:F52" si="24">C22/C$11</f>
        <v>8.7032455246688987E-3</v>
      </c>
      <c r="D52" s="20">
        <f t="shared" si="24"/>
        <v>9.9177867675844973E-3</v>
      </c>
      <c r="E52" s="20">
        <f t="shared" si="24"/>
        <v>0</v>
      </c>
      <c r="F52" s="20">
        <f t="shared" si="24"/>
        <v>0</v>
      </c>
    </row>
    <row r="53" spans="1:6" x14ac:dyDescent="0.25">
      <c r="A53" s="24" t="s">
        <v>53</v>
      </c>
      <c r="B53" s="20">
        <f t="shared" si="8"/>
        <v>0.58437971533703359</v>
      </c>
      <c r="C53" s="20">
        <f t="shared" ref="C53:F53" si="25">C23/C$11</f>
        <v>0.5926842283995537</v>
      </c>
      <c r="D53" s="20">
        <f t="shared" si="25"/>
        <v>0.60751881334551305</v>
      </c>
      <c r="E53" s="20">
        <f t="shared" si="25"/>
        <v>0.63076290088568399</v>
      </c>
      <c r="F53" s="20">
        <f t="shared" si="25"/>
        <v>0.60702303470024066</v>
      </c>
    </row>
    <row r="54" spans="1:6" x14ac:dyDescent="0.25">
      <c r="A54" s="18" t="s">
        <v>54</v>
      </c>
      <c r="B54" s="21">
        <f t="shared" si="8"/>
        <v>0.59216250319870811</v>
      </c>
      <c r="C54" s="21">
        <f t="shared" ref="C54:F54" si="26">C24/C$11</f>
        <v>0.60138747392422254</v>
      </c>
      <c r="D54" s="21">
        <f t="shared" si="26"/>
        <v>0.61743660011309753</v>
      </c>
      <c r="E54" s="21">
        <f t="shared" si="26"/>
        <v>0.63076290088568399</v>
      </c>
      <c r="F54" s="21">
        <f t="shared" si="26"/>
        <v>0.60702303470024066</v>
      </c>
    </row>
    <row r="55" spans="1:6" x14ac:dyDescent="0.25">
      <c r="A55" s="18" t="s">
        <v>55</v>
      </c>
      <c r="B55" s="21">
        <f t="shared" si="8"/>
        <v>1</v>
      </c>
      <c r="C55" s="21">
        <f t="shared" ref="C55:F55" si="27">C25/C$11</f>
        <v>1</v>
      </c>
      <c r="D55" s="21">
        <f t="shared" si="27"/>
        <v>1</v>
      </c>
      <c r="E55" s="21">
        <f t="shared" si="27"/>
        <v>1</v>
      </c>
      <c r="F55" s="21">
        <f t="shared" si="27"/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H23" sqref="H23"/>
    </sheetView>
  </sheetViews>
  <sheetFormatPr defaultRowHeight="15.75" x14ac:dyDescent="0.25"/>
  <cols>
    <col min="1" max="1" width="40" style="1" bestFit="1" customWidth="1"/>
    <col min="2" max="5" width="11" style="1" bestFit="1" customWidth="1"/>
    <col min="6" max="6" width="12.42578125" style="1" bestFit="1" customWidth="1"/>
    <col min="7" max="7" width="11" style="1" bestFit="1" customWidth="1"/>
    <col min="8" max="8" width="16.42578125" style="1" bestFit="1" customWidth="1"/>
    <col min="9" max="16384" width="9.140625" style="1"/>
  </cols>
  <sheetData>
    <row r="1" spans="1:8" x14ac:dyDescent="0.25">
      <c r="A1" s="13" t="s">
        <v>12</v>
      </c>
      <c r="B1" s="13"/>
      <c r="C1" s="13"/>
      <c r="D1" s="13"/>
      <c r="E1" s="13"/>
      <c r="F1"/>
      <c r="G1"/>
    </row>
    <row r="2" spans="1:8" x14ac:dyDescent="0.25">
      <c r="A2" s="13" t="s">
        <v>57</v>
      </c>
      <c r="B2" s="13"/>
      <c r="C2" s="13"/>
      <c r="D2" s="13"/>
      <c r="E2" s="13"/>
      <c r="F2"/>
      <c r="G2"/>
    </row>
    <row r="3" spans="1:8" ht="16.5" thickBot="1" x14ac:dyDescent="0.3">
      <c r="A3" s="15"/>
      <c r="B3" s="12">
        <v>42735</v>
      </c>
      <c r="C3" s="12">
        <v>42369</v>
      </c>
      <c r="D3" s="12">
        <v>42004</v>
      </c>
      <c r="E3" s="12">
        <v>41639</v>
      </c>
      <c r="F3"/>
      <c r="G3" s="26" t="s">
        <v>58</v>
      </c>
      <c r="H3" s="26" t="s">
        <v>59</v>
      </c>
    </row>
    <row r="4" spans="1:8" x14ac:dyDescent="0.25">
      <c r="A4" s="23" t="s">
        <v>38</v>
      </c>
      <c r="B4" s="16"/>
      <c r="C4" s="16"/>
      <c r="D4" s="16"/>
      <c r="E4" s="16"/>
      <c r="F4"/>
      <c r="G4"/>
    </row>
    <row r="5" spans="1:8" x14ac:dyDescent="0.25">
      <c r="A5" s="24" t="s">
        <v>39</v>
      </c>
      <c r="B5" s="20">
        <f>'Exercise 3'!B5/'Exercise 3'!C5-1</f>
        <v>-0.32449729388061466</v>
      </c>
      <c r="C5" s="20">
        <f>'Exercise 3'!C5/'Exercise 3'!D5-1</f>
        <v>0.80112423509321196</v>
      </c>
      <c r="D5" s="20">
        <f>'Exercise 3'!D5/'Exercise 3'!E5-1</f>
        <v>-0.30034350574998758</v>
      </c>
      <c r="E5" s="20">
        <f>'Exercise 3'!E5/'Exercise 3'!F5-1</f>
        <v>0.10599052967734823</v>
      </c>
      <c r="F5"/>
      <c r="G5" s="25">
        <f t="array" ref="G5">GEOMEAN(1+B5:E5)-1</f>
        <v>-1.4964777188888556E-2</v>
      </c>
      <c r="H5" s="25">
        <f>AVERAGE(B5:E5)</f>
        <v>7.0568491284989487E-2</v>
      </c>
    </row>
    <row r="6" spans="1:8" x14ac:dyDescent="0.25">
      <c r="A6" s="24" t="s">
        <v>40</v>
      </c>
      <c r="B6" s="20">
        <f>'Exercise 3'!B6/'Exercise 3'!C6-1</f>
        <v>-8.2459312839059717E-2</v>
      </c>
      <c r="C6" s="20">
        <f>'Exercise 3'!C6/'Exercise 3'!D6-1</f>
        <v>0.24915292523153387</v>
      </c>
      <c r="D6" s="20">
        <f>'Exercise 3'!D6/'Exercise 3'!E6-1</f>
        <v>0.21387441732931167</v>
      </c>
      <c r="E6" s="20">
        <f>'Exercise 3'!E6/'Exercise 3'!F6-1</f>
        <v>-0.22387742072781447</v>
      </c>
      <c r="F6"/>
      <c r="G6" s="25">
        <f t="array" ref="G6">GEOMEAN(1+B6:E6)-1</f>
        <v>1.938034242683595E-2</v>
      </c>
      <c r="H6" s="25">
        <f t="shared" ref="H6:H11" si="0">AVERAGE(B6:E6)</f>
        <v>3.917265224849284E-2</v>
      </c>
    </row>
    <row r="7" spans="1:8" x14ac:dyDescent="0.25">
      <c r="A7" s="24" t="s">
        <v>41</v>
      </c>
      <c r="B7" s="20">
        <f>'Exercise 3'!B7/'Exercise 3'!C7-1</f>
        <v>7.4704857751112907E-2</v>
      </c>
      <c r="C7" s="20">
        <f>'Exercise 3'!C7/'Exercise 3'!D7-1</f>
        <v>0.20922068804118887</v>
      </c>
      <c r="D7" s="20">
        <f>'Exercise 3'!D7/'Exercise 3'!E7-1</f>
        <v>2.4209012464045943E-2</v>
      </c>
      <c r="E7" s="20">
        <f>'Exercise 3'!E7/'Exercise 3'!F7-1</f>
        <v>-0.1187156738487537</v>
      </c>
      <c r="F7"/>
      <c r="G7" s="25">
        <f t="array" ref="G7">GEOMEAN(1+B7:E7)-1</f>
        <v>4.0698323569194006E-2</v>
      </c>
      <c r="H7" s="25">
        <f t="shared" si="0"/>
        <v>4.7354721101898506E-2</v>
      </c>
    </row>
    <row r="8" spans="1:8" x14ac:dyDescent="0.25">
      <c r="A8" s="24" t="s">
        <v>42</v>
      </c>
      <c r="B8" s="20">
        <f>'Exercise 3'!B8/'Exercise 3'!C8-1</f>
        <v>0.79061205706396676</v>
      </c>
      <c r="C8" s="20">
        <f>'Exercise 3'!C8/'Exercise 3'!D8-1</f>
        <v>-0.12660771704180063</v>
      </c>
      <c r="D8" s="20">
        <f>'Exercise 3'!D8/'Exercise 3'!E8-1</f>
        <v>0.19100047869794157</v>
      </c>
      <c r="E8" s="20">
        <f>'Exercise 3'!E8/'Exercise 3'!F8-1</f>
        <v>0.11028434759500394</v>
      </c>
      <c r="F8"/>
      <c r="G8" s="25">
        <f t="array" ref="G8">GEOMEAN(1+B8:E8)-1</f>
        <v>0.19919346189729525</v>
      </c>
      <c r="H8" s="25">
        <f t="shared" si="0"/>
        <v>0.24132229157877791</v>
      </c>
    </row>
    <row r="9" spans="1:8" x14ac:dyDescent="0.25">
      <c r="A9" s="18" t="s">
        <v>21</v>
      </c>
      <c r="B9" s="21">
        <f>'Exercise 3'!B9/'Exercise 3'!C9-1</f>
        <v>-0.12013083556348503</v>
      </c>
      <c r="C9" s="21">
        <f>'Exercise 3'!C9/'Exercise 3'!D9-1</f>
        <v>0.45531914893617031</v>
      </c>
      <c r="D9" s="21">
        <f>'Exercise 3'!D9/'Exercise 3'!E9-1</f>
        <v>-0.13570627103852384</v>
      </c>
      <c r="E9" s="21">
        <f>'Exercise 3'!E9/'Exercise 3'!F9-1</f>
        <v>2.3151986733847885E-2</v>
      </c>
      <c r="F9"/>
      <c r="G9" s="25">
        <f t="array" ref="G9">GEOMEAN(1+B9:E9)-1</f>
        <v>3.1559929608971249E-2</v>
      </c>
      <c r="H9" s="25">
        <f t="shared" si="0"/>
        <v>5.5658507267002333E-2</v>
      </c>
    </row>
    <row r="10" spans="1:8" x14ac:dyDescent="0.25">
      <c r="A10" s="24" t="s">
        <v>43</v>
      </c>
      <c r="B10" s="25">
        <f>'Exercise 3'!B10/'Exercise 3'!C10-1</f>
        <v>0.24095424899137274</v>
      </c>
      <c r="C10" s="25">
        <f>'Exercise 3'!C10/'Exercise 3'!D10-1</f>
        <v>-2.3619717871267043E-2</v>
      </c>
      <c r="D10" s="25">
        <f>'Exercise 3'!D10/'Exercise 3'!E10-1</f>
        <v>6.5567242923980418E-2</v>
      </c>
      <c r="E10" s="25">
        <f>'Exercise 3'!E10/'Exercise 3'!F10-1</f>
        <v>0.13739550506670684</v>
      </c>
      <c r="F10"/>
      <c r="G10" s="25">
        <f t="array" ref="G10">GEOMEAN(1+B10:E10)-1</f>
        <v>0.10082120028054375</v>
      </c>
      <c r="H10" s="25">
        <f t="shared" si="0"/>
        <v>0.10507431977769824</v>
      </c>
    </row>
    <row r="11" spans="1:8" x14ac:dyDescent="0.25">
      <c r="A11" s="18" t="s">
        <v>18</v>
      </c>
      <c r="B11" s="21">
        <f>'Exercise 3'!B11/'Exercise 3'!C11-1</f>
        <v>9.9568233638965609E-2</v>
      </c>
      <c r="C11" s="21">
        <f>'Exercise 3'!C11/'Exercise 3'!D11-1</f>
        <v>0.12080777763278094</v>
      </c>
      <c r="D11" s="21">
        <f>'Exercise 3'!D11/'Exercise 3'!E11-1</f>
        <v>-4.3526278178392941E-3</v>
      </c>
      <c r="E11" s="21">
        <f>'Exercise 3'!E11/'Exercise 3'!F11-1</f>
        <v>9.4924778603691751E-2</v>
      </c>
      <c r="F11"/>
      <c r="G11" s="25">
        <f t="array" ref="G11">GEOMEAN(1+B11:E11)-1</f>
        <v>7.6615899389949949E-2</v>
      </c>
      <c r="H11" s="25">
        <f t="shared" si="0"/>
        <v>7.7737040514399752E-2</v>
      </c>
    </row>
    <row r="12" spans="1:8" x14ac:dyDescent="0.25">
      <c r="A12" s="23" t="s">
        <v>44</v>
      </c>
      <c r="B12" s="16"/>
      <c r="C12" s="16"/>
      <c r="D12" s="16"/>
      <c r="E12" s="16"/>
      <c r="F12"/>
      <c r="G12"/>
    </row>
    <row r="13" spans="1:8" x14ac:dyDescent="0.25">
      <c r="A13" s="24" t="s">
        <v>45</v>
      </c>
      <c r="B13" s="20">
        <f>'Exercise 3'!B13/'Exercise 3'!C13-1</f>
        <v>0.75930144267274113</v>
      </c>
      <c r="C13" s="20">
        <f>'Exercise 3'!C13/'Exercise 3'!D13-1</f>
        <v>0.64214463840398994</v>
      </c>
      <c r="D13" s="20">
        <f>'Exercise 3'!D13/'Exercise 3'!E13-1</f>
        <v>4.7081850533807827</v>
      </c>
      <c r="E13" s="20">
        <f>'Exercise 3'!E13/'Exercise 3'!F13-1</f>
        <v>-9.9358974358974339E-2</v>
      </c>
      <c r="F13"/>
      <c r="G13" s="25">
        <f t="array" ref="G13">GEOMEAN(1+B13:E13)-1</f>
        <v>0.96313587178678106</v>
      </c>
      <c r="H13" s="25">
        <f>AVERAGE(B13:E13)</f>
        <v>1.5025680400246348</v>
      </c>
    </row>
    <row r="14" spans="1:8" x14ac:dyDescent="0.25">
      <c r="A14" s="24" t="s">
        <v>46</v>
      </c>
      <c r="B14" s="20">
        <f>'Exercise 3'!B14/'Exercise 3'!C14-1</f>
        <v>0.1997091614154145</v>
      </c>
      <c r="C14" s="20">
        <f>'Exercise 3'!C14/'Exercise 3'!D14-1</f>
        <v>-0.24927219796215427</v>
      </c>
      <c r="D14" s="20">
        <f>'Exercise 3'!D14/'Exercise 3'!E14-1</f>
        <v>-7.443583698214884E-2</v>
      </c>
      <c r="E14" s="20">
        <f>'Exercise 3'!E14/'Exercise 3'!F14-1</f>
        <v>-1.7863049950380461E-2</v>
      </c>
      <c r="F14"/>
      <c r="G14" s="25">
        <f t="array" ref="G14">GEOMEAN(1+B14:E14)-1</f>
        <v>-4.8772791808152971E-2</v>
      </c>
      <c r="H14" s="25">
        <f t="shared" ref="H14:H25" si="1">AVERAGE(B14:E14)</f>
        <v>-3.5465480869817267E-2</v>
      </c>
    </row>
    <row r="15" spans="1:8" x14ac:dyDescent="0.25">
      <c r="A15" s="24" t="s">
        <v>47</v>
      </c>
      <c r="B15" s="20">
        <f>'Exercise 3'!B15/'Exercise 3'!C15-1</f>
        <v>0.20955882352941169</v>
      </c>
      <c r="C15" s="20">
        <f>'Exercise 3'!C15/'Exercise 3'!D15-1</f>
        <v>-0.38600451467268626</v>
      </c>
      <c r="D15" s="20">
        <f>'Exercise 3'!D15/'Exercise 3'!E15-1</f>
        <v>-0.18265682656826565</v>
      </c>
      <c r="E15" s="20">
        <f>'Exercise 3'!E15/'Exercise 3'!F15-1</f>
        <v>-0.23769338959212372</v>
      </c>
      <c r="F15"/>
      <c r="G15" s="25">
        <f t="array" ref="G15">GEOMEAN(1+B15:E15)-1</f>
        <v>-0.17523243336866956</v>
      </c>
      <c r="H15" s="25">
        <f t="shared" si="1"/>
        <v>-0.14919897682591599</v>
      </c>
    </row>
    <row r="16" spans="1:8" x14ac:dyDescent="0.25">
      <c r="A16" s="24" t="s">
        <v>48</v>
      </c>
      <c r="B16" s="20">
        <f>'Exercise 3'!B16/'Exercise 3'!C16-1</f>
        <v>0.20246775098149183</v>
      </c>
      <c r="C16" s="20">
        <f>'Exercise 3'!C16/'Exercise 3'!D16-1</f>
        <v>-4.6863863150392038E-2</v>
      </c>
      <c r="D16" s="20">
        <f>'Exercise 3'!D16/'Exercise 3'!E16-1</f>
        <v>0.14811783960720137</v>
      </c>
      <c r="E16" s="20">
        <f>'Exercise 3'!E16/'Exercise 3'!F16-1</f>
        <v>0.10438319023949383</v>
      </c>
      <c r="F16"/>
      <c r="G16" s="25">
        <f t="array" ref="G16">GEOMEAN(1+B16:E16)-1</f>
        <v>9.7952764479180665E-2</v>
      </c>
      <c r="H16" s="25">
        <f t="shared" si="1"/>
        <v>0.10202622941944875</v>
      </c>
    </row>
    <row r="17" spans="1:8" x14ac:dyDescent="0.25">
      <c r="A17" s="18" t="s">
        <v>17</v>
      </c>
      <c r="B17" s="21">
        <f>'Exercise 3'!B17/'Exercise 3'!C17-1</f>
        <v>0.2958447692602284</v>
      </c>
      <c r="C17" s="21">
        <f>'Exercise 3'!C17/'Exercise 3'!D17-1</f>
        <v>-2.197390598664084E-2</v>
      </c>
      <c r="D17" s="21">
        <f>'Exercise 3'!D17/'Exercise 3'!E17-1</f>
        <v>0.18064563679245293</v>
      </c>
      <c r="E17" s="21">
        <f>'Exercise 3'!E17/'Exercise 3'!F17-1</f>
        <v>5.1946038145448847E-2</v>
      </c>
      <c r="F17"/>
      <c r="G17" s="25">
        <f t="array" ref="G17">GEOMEAN(1+B17:E17)-1</f>
        <v>0.12009307630017618</v>
      </c>
      <c r="H17" s="25">
        <f t="shared" si="1"/>
        <v>0.12661563455287234</v>
      </c>
    </row>
    <row r="18" spans="1:8" x14ac:dyDescent="0.25">
      <c r="A18" s="24" t="s">
        <v>49</v>
      </c>
      <c r="B18" s="20">
        <f>'Exercise 3'!B18/'Exercise 3'!C18-1</f>
        <v>3.0594929127570447E-2</v>
      </c>
      <c r="C18" s="20">
        <f>'Exercise 3'!C18/'Exercise 3'!D18-1</f>
        <v>0.6549103824233915</v>
      </c>
      <c r="D18" s="20">
        <f>'Exercise 3'!D18/'Exercise 3'!E18-1</f>
        <v>-8.0364603114318256E-2</v>
      </c>
      <c r="E18" s="20">
        <f>'Exercise 3'!E18/'Exercise 3'!F18-1</f>
        <v>2.2076735688185689E-3</v>
      </c>
      <c r="F18"/>
      <c r="G18" s="25">
        <f t="array" ref="G18">GEOMEAN(1+B18:E18)-1</f>
        <v>0.11971880278680325</v>
      </c>
      <c r="H18" s="25">
        <f t="shared" si="1"/>
        <v>0.15183709550136557</v>
      </c>
    </row>
    <row r="19" spans="1:8" x14ac:dyDescent="0.25">
      <c r="A19" s="24" t="s">
        <v>50</v>
      </c>
      <c r="B19" s="20">
        <f>'Exercise 3'!B19/'Exercise 3'!C19-1</f>
        <v>-0.31862938164631749</v>
      </c>
      <c r="C19" s="20">
        <f>'Exercise 3'!C19/'Exercise 3'!D19-1</f>
        <v>-0.3274172185430464</v>
      </c>
      <c r="D19" s="20">
        <f>'Exercise 3'!D19/'Exercise 3'!E19-1</f>
        <v>-0.1414600864225608</v>
      </c>
      <c r="E19" s="20">
        <f>'Exercise 3'!E19/'Exercise 3'!F19-1</f>
        <v>0.2886869871043376</v>
      </c>
      <c r="F19"/>
      <c r="G19" s="25">
        <f t="array" ref="G19">GEOMEAN(1+B19:E19)-1</f>
        <v>-0.1561616281562519</v>
      </c>
      <c r="H19" s="25">
        <f t="shared" si="1"/>
        <v>-0.12470492487689677</v>
      </c>
    </row>
    <row r="20" spans="1:8" x14ac:dyDescent="0.25">
      <c r="A20" s="24" t="s">
        <v>51</v>
      </c>
      <c r="B20" s="20">
        <f>'Exercise 3'!B20/'Exercise 3'!C20-1</f>
        <v>0.24533614924322422</v>
      </c>
      <c r="C20" s="20">
        <f>'Exercise 3'!C20/'Exercise 3'!D20-1</f>
        <v>-0.13331299572910316</v>
      </c>
      <c r="D20" s="20">
        <f>'Exercise 3'!D20/'Exercise 3'!E20-1</f>
        <v>0.10296096904441443</v>
      </c>
      <c r="E20" s="20">
        <f>'Exercise 3'!E20/'Exercise 3'!F20-1</f>
        <v>-0.1971907077255538</v>
      </c>
      <c r="F20"/>
      <c r="G20" s="25">
        <f t="array" ref="G20">GEOMEAN(1+B20:E20)-1</f>
        <v>-1.1263985476333782E-2</v>
      </c>
      <c r="H20" s="25">
        <f t="shared" si="1"/>
        <v>4.4483537082454228E-3</v>
      </c>
    </row>
    <row r="21" spans="1:8" x14ac:dyDescent="0.25">
      <c r="A21" s="18" t="s">
        <v>19</v>
      </c>
      <c r="B21" s="21">
        <f>'Exercise 3'!B21/'Exercise 3'!C21-1</f>
        <v>0.12501521310517738</v>
      </c>
      <c r="C21" s="21">
        <f>'Exercise 3'!C21/'Exercise 3'!D21-1</f>
        <v>0.16782739702663529</v>
      </c>
      <c r="D21" s="21">
        <f>'Exercise 3'!D21/'Exercise 3'!E21-1</f>
        <v>3.1581725411999217E-2</v>
      </c>
      <c r="E21" s="21">
        <f>'Exercise 3'!E21/'Exercise 3'!F21-1</f>
        <v>2.8780016893930283E-2</v>
      </c>
      <c r="F21"/>
      <c r="G21" s="25">
        <f t="array" ref="G21">GEOMEAN(1+B21:E21)-1</f>
        <v>8.6652800651518591E-2</v>
      </c>
      <c r="H21" s="25">
        <f t="shared" si="1"/>
        <v>8.8301088109435544E-2</v>
      </c>
    </row>
    <row r="22" spans="1:8" x14ac:dyDescent="0.25">
      <c r="A22" s="24" t="s">
        <v>52</v>
      </c>
      <c r="B22" s="20">
        <f>'Exercise 3'!B22/'Exercise 3'!C22-1</f>
        <v>-1.6722408026755842E-2</v>
      </c>
      <c r="C22" s="20">
        <f>'Exercise 3'!C22/'Exercise 3'!D22-1</f>
        <v>-1.6447368421052655E-2</v>
      </c>
      <c r="D22" s="20" t="e">
        <f>'Exercise 3'!D22/'Exercise 3'!E22-1</f>
        <v>#DIV/0!</v>
      </c>
      <c r="E22" s="20" t="e">
        <f>'Exercise 3'!E22/'Exercise 3'!F22-1</f>
        <v>#DIV/0!</v>
      </c>
      <c r="F22"/>
      <c r="G22" s="25" t="e">
        <f t="array" ref="G22">GEOMEAN(1+B22:E22)-1</f>
        <v>#DIV/0!</v>
      </c>
      <c r="H22" s="25" t="e">
        <f t="shared" si="1"/>
        <v>#DIV/0!</v>
      </c>
    </row>
    <row r="23" spans="1:8" x14ac:dyDescent="0.25">
      <c r="A23" s="24" t="s">
        <v>53</v>
      </c>
      <c r="B23" s="20">
        <f>'Exercise 3'!B23/'Exercise 3'!C23-1</f>
        <v>8.4161414422526004E-2</v>
      </c>
      <c r="C23" s="20">
        <f>'Exercise 3'!C23/'Exercise 3'!D23-1</f>
        <v>9.3439541752438959E-2</v>
      </c>
      <c r="D23" s="20">
        <f>'Exercise 3'!D23/'Exercise 3'!E23-1</f>
        <v>-4.1042982697061192E-2</v>
      </c>
      <c r="E23" s="20">
        <f>'Exercise 3'!E23/'Exercise 3'!F23-1</f>
        <v>0.13774583520496853</v>
      </c>
      <c r="F23"/>
      <c r="G23" s="25">
        <f t="array" ref="G23">GEOMEAN(1+B23:E23)-1</f>
        <v>6.6432272811171034E-2</v>
      </c>
      <c r="H23" s="25">
        <f t="shared" si="1"/>
        <v>6.8575952170718074E-2</v>
      </c>
    </row>
    <row r="24" spans="1:8" x14ac:dyDescent="0.25">
      <c r="A24" s="18" t="s">
        <v>54</v>
      </c>
      <c r="B24" s="21">
        <f>'Exercise 3'!B24/'Exercise 3'!C24-1</f>
        <v>8.2701429447258779E-2</v>
      </c>
      <c r="C24" s="21">
        <f>'Exercise 3'!C24/'Exercise 3'!D24-1</f>
        <v>9.1674445638198598E-2</v>
      </c>
      <c r="D24" s="21">
        <f>'Exercise 3'!D24/'Exercise 3'!E24-1</f>
        <v>-2.5387942872837188E-2</v>
      </c>
      <c r="E24" s="21">
        <f>'Exercise 3'!E24/'Exercise 3'!F24-1</f>
        <v>0.13774583520496853</v>
      </c>
      <c r="F24"/>
      <c r="G24" s="25">
        <f t="array" ref="G24">GEOMEAN(1+B24:E24)-1</f>
        <v>6.996537106270817E-2</v>
      </c>
      <c r="H24" s="25">
        <f t="shared" si="1"/>
        <v>7.1683441854397179E-2</v>
      </c>
    </row>
    <row r="25" spans="1:8" x14ac:dyDescent="0.25">
      <c r="A25" s="18" t="s">
        <v>55</v>
      </c>
      <c r="B25" s="21">
        <f>'Exercise 3'!B25/'Exercise 3'!C25-1</f>
        <v>9.9568233638965609E-2</v>
      </c>
      <c r="C25" s="21">
        <f>'Exercise 3'!C25/'Exercise 3'!D25-1</f>
        <v>0.12080777763278094</v>
      </c>
      <c r="D25" s="21">
        <f>'Exercise 3'!D25/'Exercise 3'!E25-1</f>
        <v>-4.3526278178392941E-3</v>
      </c>
      <c r="E25" s="21">
        <f>'Exercise 3'!E25/'Exercise 3'!F25-1</f>
        <v>9.4924778603691751E-2</v>
      </c>
      <c r="F25"/>
      <c r="G25" s="25">
        <f t="array" ref="G25">GEOMEAN(1+B25:E25)-1</f>
        <v>7.6615899389949949E-2</v>
      </c>
      <c r="H25" s="25">
        <f t="shared" si="1"/>
        <v>7.7737040514399752E-2</v>
      </c>
    </row>
    <row r="26" spans="1:8" x14ac:dyDescent="0.25">
      <c r="A26"/>
      <c r="B26"/>
      <c r="C26"/>
      <c r="D26"/>
      <c r="E26"/>
      <c r="F26"/>
      <c r="G26"/>
    </row>
    <row r="27" spans="1:8" x14ac:dyDescent="0.25">
      <c r="A27"/>
      <c r="B27"/>
      <c r="C27"/>
      <c r="D27"/>
      <c r="E27"/>
      <c r="F27"/>
      <c r="G27"/>
    </row>
    <row r="28" spans="1:8" x14ac:dyDescent="0.25">
      <c r="A28"/>
      <c r="B28"/>
      <c r="C28"/>
      <c r="D28"/>
      <c r="E28"/>
      <c r="F28"/>
      <c r="G28"/>
    </row>
    <row r="29" spans="1:8" x14ac:dyDescent="0.25">
      <c r="A29"/>
      <c r="B29"/>
      <c r="C29"/>
      <c r="D29"/>
      <c r="E29"/>
      <c r="F29"/>
      <c r="G29"/>
    </row>
    <row r="30" spans="1:8" x14ac:dyDescent="0.25">
      <c r="A30"/>
      <c r="B30"/>
      <c r="C30"/>
      <c r="D30"/>
      <c r="E30"/>
      <c r="F30"/>
      <c r="G30"/>
    </row>
    <row r="31" spans="1:8" x14ac:dyDescent="0.25">
      <c r="A31"/>
      <c r="B31"/>
      <c r="C31"/>
      <c r="D31"/>
      <c r="E31"/>
      <c r="F31"/>
      <c r="G31"/>
    </row>
    <row r="32" spans="1:8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O12" sqref="O12"/>
    </sheetView>
  </sheetViews>
  <sheetFormatPr defaultRowHeight="15.75" x14ac:dyDescent="0.25"/>
  <cols>
    <col min="1" max="1" width="16.42578125" style="1" bestFit="1" customWidth="1"/>
    <col min="2" max="3" width="11.5703125" style="1" bestFit="1" customWidth="1"/>
    <col min="4" max="4" width="10.42578125" style="1" bestFit="1" customWidth="1"/>
    <col min="5" max="5" width="9.7109375" style="1" bestFit="1" customWidth="1"/>
    <col min="6" max="16384" width="9.140625" style="1"/>
  </cols>
  <sheetData>
    <row r="1" spans="1:5" x14ac:dyDescent="0.25">
      <c r="A1" s="3" t="s">
        <v>24</v>
      </c>
      <c r="B1" s="3"/>
      <c r="C1" s="3"/>
      <c r="D1" s="3"/>
      <c r="E1" s="3"/>
    </row>
    <row r="2" spans="1:5" x14ac:dyDescent="0.25">
      <c r="A2" s="3" t="s">
        <v>25</v>
      </c>
      <c r="B2" s="3"/>
      <c r="C2" s="3"/>
      <c r="D2" s="3"/>
      <c r="E2" s="3"/>
    </row>
    <row r="3" spans="1:5" ht="16.5" thickBot="1" x14ac:dyDescent="0.3">
      <c r="A3" s="4"/>
      <c r="B3" s="4">
        <v>2013</v>
      </c>
      <c r="C3" s="4">
        <f>B3+1</f>
        <v>2014</v>
      </c>
      <c r="D3" s="4">
        <f t="shared" ref="D3:E3" si="0">C3+1</f>
        <v>2015</v>
      </c>
      <c r="E3" s="4">
        <f t="shared" si="0"/>
        <v>2016</v>
      </c>
    </row>
    <row r="4" spans="1:5" x14ac:dyDescent="0.25">
      <c r="A4" s="1" t="s">
        <v>10</v>
      </c>
      <c r="B4" s="28">
        <v>228848</v>
      </c>
      <c r="C4" s="28">
        <v>211970</v>
      </c>
      <c r="D4" s="28">
        <v>138477</v>
      </c>
      <c r="E4" s="28">
        <v>114472</v>
      </c>
    </row>
    <row r="5" spans="1:5" x14ac:dyDescent="0.25">
      <c r="A5" s="1" t="s">
        <v>11</v>
      </c>
      <c r="B5" s="28">
        <v>21423</v>
      </c>
      <c r="C5" s="28">
        <v>19241</v>
      </c>
      <c r="D5" s="28">
        <v>4587</v>
      </c>
      <c r="E5" s="28">
        <v>-497</v>
      </c>
    </row>
    <row r="6" spans="1:5" x14ac:dyDescent="0.25">
      <c r="A6" s="1" t="s">
        <v>18</v>
      </c>
      <c r="B6" s="28">
        <v>253753</v>
      </c>
      <c r="C6" s="28">
        <v>266026</v>
      </c>
      <c r="D6" s="28">
        <v>264540</v>
      </c>
      <c r="E6" s="28">
        <v>260078</v>
      </c>
    </row>
    <row r="7" spans="1:5" x14ac:dyDescent="0.25">
      <c r="A7" s="1" t="s">
        <v>20</v>
      </c>
      <c r="B7" s="28">
        <v>149113</v>
      </c>
      <c r="C7" s="28">
        <v>155028</v>
      </c>
      <c r="D7" s="28">
        <v>152716</v>
      </c>
      <c r="E7" s="28">
        <v>145556</v>
      </c>
    </row>
    <row r="8" spans="1:5" x14ac:dyDescent="0.25">
      <c r="A8"/>
      <c r="B8"/>
      <c r="C8"/>
      <c r="D8"/>
      <c r="E8"/>
    </row>
    <row r="9" spans="1:5" x14ac:dyDescent="0.25">
      <c r="A9" s="1" t="s">
        <v>16</v>
      </c>
      <c r="B9" s="2">
        <f>B5/B4</f>
        <v>9.3612354051597568E-2</v>
      </c>
      <c r="C9" s="2">
        <f t="shared" ref="C9:E9" si="1">C5/C4</f>
        <v>9.0772279096098502E-2</v>
      </c>
      <c r="D9" s="2">
        <f t="shared" si="1"/>
        <v>3.3124634415823563E-2</v>
      </c>
      <c r="E9" s="2">
        <f t="shared" si="1"/>
        <v>-4.3416730728911878E-3</v>
      </c>
    </row>
    <row r="10" spans="1:5" x14ac:dyDescent="0.25">
      <c r="A10" s="1" t="s">
        <v>60</v>
      </c>
      <c r="B10" s="2">
        <f>B5/B6</f>
        <v>8.4424617639988486E-2</v>
      </c>
      <c r="C10" s="2">
        <f t="shared" ref="C10:E10" si="2">C5/C6</f>
        <v>7.2327516859254357E-2</v>
      </c>
      <c r="D10" s="2">
        <f t="shared" si="2"/>
        <v>1.7339532773871628E-2</v>
      </c>
      <c r="E10" s="2">
        <f t="shared" si="2"/>
        <v>-1.9109651719868654E-3</v>
      </c>
    </row>
    <row r="11" spans="1:5" x14ac:dyDescent="0.25">
      <c r="A11" s="1" t="s">
        <v>61</v>
      </c>
      <c r="B11" s="30">
        <f>B5/B7</f>
        <v>0.14366956603381328</v>
      </c>
      <c r="C11" s="30">
        <f t="shared" ref="C11:E11" si="3">C5/C7</f>
        <v>0.12411306344660319</v>
      </c>
      <c r="D11" s="30">
        <f t="shared" si="3"/>
        <v>3.0036145525026849E-2</v>
      </c>
      <c r="E11" s="30">
        <f t="shared" si="3"/>
        <v>-3.4144933908598751E-3</v>
      </c>
    </row>
    <row r="16" spans="1:5" x14ac:dyDescent="0.25">
      <c r="B16"/>
      <c r="C16"/>
      <c r="D16"/>
      <c r="E16"/>
    </row>
    <row r="17" spans="1:5" x14ac:dyDescent="0.25">
      <c r="B17"/>
      <c r="C17"/>
      <c r="D17"/>
      <c r="E17"/>
    </row>
    <row r="23" spans="1:5" x14ac:dyDescent="0.25">
      <c r="C23" s="27"/>
    </row>
    <row r="24" spans="1:5" x14ac:dyDescent="0.25">
      <c r="A24" s="29"/>
    </row>
    <row r="25" spans="1:5" x14ac:dyDescent="0.25">
      <c r="C25" s="27"/>
    </row>
    <row r="26" spans="1:5" x14ac:dyDescent="0.25">
      <c r="A26" s="29"/>
    </row>
    <row r="27" spans="1:5" x14ac:dyDescent="0.25">
      <c r="C27" s="27"/>
    </row>
    <row r="28" spans="1:5" x14ac:dyDescent="0.25">
      <c r="A28" s="29"/>
    </row>
    <row r="29" spans="1:5" x14ac:dyDescent="0.25">
      <c r="C29" s="27"/>
    </row>
    <row r="30" spans="1:5" x14ac:dyDescent="0.25">
      <c r="A30" s="2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130" zoomScaleNormal="130" workbookViewId="0"/>
  </sheetViews>
  <sheetFormatPr defaultRowHeight="15" x14ac:dyDescent="0.25"/>
  <cols>
    <col min="1" max="1" width="10.5703125" customWidth="1"/>
    <col min="2" max="2" width="15.7109375" customWidth="1"/>
    <col min="3" max="3" width="11.28515625" customWidth="1"/>
    <col min="4" max="4" width="10.85546875" customWidth="1"/>
    <col min="5" max="5" width="11.28515625" customWidth="1"/>
    <col min="6" max="7" width="11.7109375" customWidth="1"/>
  </cols>
  <sheetData>
    <row r="1" spans="1:8" x14ac:dyDescent="0.25">
      <c r="A1" t="s">
        <v>62</v>
      </c>
      <c r="B1">
        <v>25</v>
      </c>
      <c r="D1" t="s">
        <v>62</v>
      </c>
      <c r="E1">
        <v>5</v>
      </c>
      <c r="G1" s="24" t="s">
        <v>39</v>
      </c>
      <c r="H1" s="17">
        <v>17099</v>
      </c>
    </row>
    <row r="2" spans="1:8" x14ac:dyDescent="0.25">
      <c r="A2" t="s">
        <v>63</v>
      </c>
      <c r="B2">
        <v>10</v>
      </c>
      <c r="D2" t="s">
        <v>63</v>
      </c>
      <c r="E2">
        <v>3</v>
      </c>
      <c r="G2" s="24" t="s">
        <v>40</v>
      </c>
      <c r="H2" s="17">
        <v>5074</v>
      </c>
    </row>
    <row r="3" spans="1:8" x14ac:dyDescent="0.25">
      <c r="A3" t="s">
        <v>64</v>
      </c>
      <c r="B3">
        <v>7</v>
      </c>
      <c r="D3" t="s">
        <v>64</v>
      </c>
      <c r="E3">
        <v>7</v>
      </c>
      <c r="G3" s="24" t="s">
        <v>41</v>
      </c>
      <c r="H3" s="17">
        <v>5553</v>
      </c>
    </row>
    <row r="4" spans="1:8" x14ac:dyDescent="0.25">
      <c r="B4" s="31" t="s">
        <v>65</v>
      </c>
      <c r="E4" s="31" t="s">
        <v>66</v>
      </c>
      <c r="G4" s="24" t="s">
        <v>42</v>
      </c>
      <c r="H4" s="17">
        <v>7782</v>
      </c>
    </row>
    <row r="5" spans="1:8" x14ac:dyDescent="0.25">
      <c r="G5" s="18"/>
      <c r="H5" s="19"/>
    </row>
    <row r="6" spans="1:8" x14ac:dyDescent="0.25">
      <c r="G6" s="23" t="s">
        <v>17</v>
      </c>
      <c r="H6" s="32">
        <v>20302</v>
      </c>
    </row>
    <row r="7" spans="1:8" x14ac:dyDescent="0.25">
      <c r="G7" s="11" t="s">
        <v>67</v>
      </c>
      <c r="H7" s="33">
        <f>SUM(H1:H4)/H6</f>
        <v>1.7489902472662793</v>
      </c>
    </row>
    <row r="10" spans="1:8" x14ac:dyDescent="0.25">
      <c r="A10" s="7" t="s">
        <v>0</v>
      </c>
      <c r="B10" s="7" t="s">
        <v>27</v>
      </c>
      <c r="C10" s="8">
        <f>EOMONTH(B10,-1)</f>
        <v>42886</v>
      </c>
      <c r="D10" s="8">
        <f t="shared" ref="D10:G10" si="0">EOMONTH(C10,-1)</f>
        <v>42855</v>
      </c>
      <c r="E10" s="8">
        <f t="shared" si="0"/>
        <v>42825</v>
      </c>
      <c r="F10" s="8">
        <f t="shared" si="0"/>
        <v>42794</v>
      </c>
      <c r="G10" s="8">
        <f t="shared" si="0"/>
        <v>42766</v>
      </c>
    </row>
    <row r="11" spans="1:8" x14ac:dyDescent="0.25">
      <c r="A11" s="6" t="s">
        <v>1</v>
      </c>
      <c r="B11" s="5">
        <v>50.14</v>
      </c>
      <c r="C11" s="5">
        <v>45.39</v>
      </c>
      <c r="D11" s="5">
        <v>44.96</v>
      </c>
      <c r="E11" s="5">
        <v>44.61</v>
      </c>
      <c r="F11" s="5">
        <v>42.59</v>
      </c>
      <c r="G11" s="5">
        <v>40.11</v>
      </c>
    </row>
    <row r="12" spans="1:8" x14ac:dyDescent="0.25">
      <c r="A12" s="6" t="s">
        <v>5</v>
      </c>
      <c r="B12" s="34">
        <f>B11/G11-1</f>
        <v>0.25006232859636013</v>
      </c>
      <c r="C12" s="5"/>
      <c r="D12" s="5"/>
      <c r="E12" s="5"/>
      <c r="F12" s="5"/>
      <c r="G12" s="5"/>
    </row>
    <row r="14" spans="1:8" x14ac:dyDescent="0.25">
      <c r="A14" s="7" t="s">
        <v>0</v>
      </c>
      <c r="B14" s="7" t="s">
        <v>27</v>
      </c>
      <c r="C14" s="8">
        <f>EOMONTH(B14,-1)</f>
        <v>42886</v>
      </c>
      <c r="D14" s="8">
        <f t="shared" ref="D14" si="1">EOMONTH(C14,-1)</f>
        <v>42855</v>
      </c>
      <c r="E14" s="8">
        <f t="shared" ref="E14" si="2">EOMONTH(D14,-1)</f>
        <v>42825</v>
      </c>
      <c r="F14" s="8">
        <f t="shared" ref="F14" si="3">EOMONTH(E14,-1)</f>
        <v>42794</v>
      </c>
      <c r="G14" s="8">
        <f t="shared" ref="G14" si="4">EOMONTH(F14,-1)</f>
        <v>42766</v>
      </c>
    </row>
    <row r="15" spans="1:8" x14ac:dyDescent="0.25">
      <c r="A15" s="6" t="s">
        <v>1</v>
      </c>
      <c r="B15" s="5">
        <v>50.14</v>
      </c>
      <c r="C15" s="5">
        <v>45.39</v>
      </c>
      <c r="D15" s="5">
        <v>44.96</v>
      </c>
      <c r="E15" s="5">
        <v>44.61</v>
      </c>
      <c r="F15" s="5">
        <v>42.59</v>
      </c>
      <c r="G15" s="5">
        <v>40.11</v>
      </c>
    </row>
    <row r="16" spans="1:8" x14ac:dyDescent="0.25">
      <c r="A16" s="6" t="s">
        <v>58</v>
      </c>
      <c r="B16" s="34">
        <f>(B15/G15)^(1/5)-1</f>
        <v>4.5649980102594911E-2</v>
      </c>
      <c r="C16" s="5"/>
      <c r="D16" s="5"/>
      <c r="E16" s="5"/>
      <c r="F16" s="5"/>
      <c r="G16" s="5"/>
    </row>
    <row r="18" spans="1:7" x14ac:dyDescent="0.25">
      <c r="A18" s="7" t="s">
        <v>0</v>
      </c>
      <c r="B18" s="7" t="s">
        <v>27</v>
      </c>
      <c r="C18" s="8">
        <f>EOMONTH(B18,-1)</f>
        <v>42886</v>
      </c>
      <c r="D18" s="8">
        <f t="shared" ref="D18" si="5">EOMONTH(C18,-1)</f>
        <v>42855</v>
      </c>
      <c r="E18" s="8">
        <f t="shared" ref="E18" si="6">EOMONTH(D18,-1)</f>
        <v>42825</v>
      </c>
      <c r="F18" s="8">
        <f t="shared" ref="F18" si="7">EOMONTH(E18,-1)</f>
        <v>42794</v>
      </c>
      <c r="G18" s="8">
        <f t="shared" ref="G18" si="8">EOMONTH(F18,-1)</f>
        <v>42766</v>
      </c>
    </row>
    <row r="19" spans="1:7" x14ac:dyDescent="0.25">
      <c r="A19" s="6" t="s">
        <v>1</v>
      </c>
      <c r="B19" s="5">
        <v>50.14</v>
      </c>
      <c r="C19" s="5">
        <v>45.39</v>
      </c>
      <c r="D19" s="5">
        <v>44.96</v>
      </c>
      <c r="E19" s="5">
        <v>44.61</v>
      </c>
      <c r="F19" s="5">
        <v>42.59</v>
      </c>
      <c r="G19" s="5">
        <v>40.11</v>
      </c>
    </row>
    <row r="20" spans="1:7" x14ac:dyDescent="0.25">
      <c r="A20" s="6" t="s">
        <v>6</v>
      </c>
      <c r="B20" s="34">
        <f>B19/C19</f>
        <v>1.1046486010134391</v>
      </c>
      <c r="C20" s="34">
        <f t="shared" ref="C20:F20" si="9">C19/D19</f>
        <v>1.0095640569395017</v>
      </c>
      <c r="D20" s="34">
        <f t="shared" si="9"/>
        <v>1.0078457744900247</v>
      </c>
      <c r="E20" s="34">
        <f t="shared" si="9"/>
        <v>1.047428973937544</v>
      </c>
      <c r="F20" s="34">
        <f t="shared" si="9"/>
        <v>1.0618299675891301</v>
      </c>
      <c r="G20" s="5"/>
    </row>
    <row r="21" spans="1:7" x14ac:dyDescent="0.25">
      <c r="A21" t="s">
        <v>68</v>
      </c>
      <c r="B21" s="25">
        <f>GEOMEAN(B20:F20)-1</f>
        <v>4.5649980102594911E-2</v>
      </c>
    </row>
    <row r="23" spans="1:7" x14ac:dyDescent="0.25">
      <c r="A23" s="7" t="s">
        <v>0</v>
      </c>
      <c r="B23" s="7" t="s">
        <v>27</v>
      </c>
      <c r="C23" s="8">
        <f>EOMONTH(B23,-1)</f>
        <v>42886</v>
      </c>
      <c r="D23" s="8">
        <f t="shared" ref="D23" si="10">EOMONTH(C23,-1)</f>
        <v>42855</v>
      </c>
      <c r="E23" s="8">
        <f t="shared" ref="E23" si="11">EOMONTH(D23,-1)</f>
        <v>42825</v>
      </c>
      <c r="F23" s="8">
        <f t="shared" ref="F23" si="12">EOMONTH(E23,-1)</f>
        <v>42794</v>
      </c>
      <c r="G23" s="8">
        <f t="shared" ref="G23" si="13">EOMONTH(F23,-1)</f>
        <v>42766</v>
      </c>
    </row>
    <row r="24" spans="1:7" x14ac:dyDescent="0.25">
      <c r="A24" s="6" t="s">
        <v>1</v>
      </c>
      <c r="B24" s="5">
        <v>50.14</v>
      </c>
      <c r="C24" s="5">
        <v>45.39</v>
      </c>
      <c r="D24" s="5">
        <v>44.96</v>
      </c>
      <c r="E24" s="5">
        <v>44.61</v>
      </c>
      <c r="F24" s="5">
        <v>42.59</v>
      </c>
      <c r="G24" s="5">
        <v>40.11</v>
      </c>
    </row>
    <row r="25" spans="1:7" x14ac:dyDescent="0.25">
      <c r="A25" s="6" t="s">
        <v>6</v>
      </c>
      <c r="B25" s="34">
        <f>B24/C24-1</f>
        <v>0.10464860101343909</v>
      </c>
      <c r="C25" s="34">
        <f t="shared" ref="C25:F25" si="14">C24/D24-1</f>
        <v>9.5640569395016861E-3</v>
      </c>
      <c r="D25" s="34">
        <f t="shared" si="14"/>
        <v>7.8457744900246595E-3</v>
      </c>
      <c r="E25" s="34">
        <f t="shared" si="14"/>
        <v>4.7428973937543972E-2</v>
      </c>
      <c r="F25" s="34">
        <f t="shared" si="14"/>
        <v>6.1829967589130064E-2</v>
      </c>
      <c r="G25" s="5"/>
    </row>
    <row r="26" spans="1:7" x14ac:dyDescent="0.25">
      <c r="A26" t="s">
        <v>69</v>
      </c>
      <c r="B26" s="35">
        <f>AVERAGE(B25:F25)</f>
        <v>4.6263474793927895E-2</v>
      </c>
    </row>
    <row r="28" spans="1:7" x14ac:dyDescent="0.25">
      <c r="A28" t="s">
        <v>62</v>
      </c>
      <c r="B28">
        <v>5</v>
      </c>
    </row>
    <row r="29" spans="1:7" x14ac:dyDescent="0.25">
      <c r="A29" t="s">
        <v>63</v>
      </c>
      <c r="B29">
        <v>3</v>
      </c>
    </row>
    <row r="30" spans="1:7" x14ac:dyDescent="0.25">
      <c r="A30" t="s">
        <v>64</v>
      </c>
      <c r="B30">
        <v>7</v>
      </c>
    </row>
    <row r="31" spans="1:7" x14ac:dyDescent="0.25">
      <c r="B31" s="31">
        <f>B28*B29+B30/B28-B29^B30+B30</f>
        <v>-2163.6</v>
      </c>
    </row>
    <row r="33" spans="1:2" x14ac:dyDescent="0.25">
      <c r="A33" t="s">
        <v>62</v>
      </c>
      <c r="B33">
        <v>5</v>
      </c>
    </row>
    <row r="34" spans="1:2" x14ac:dyDescent="0.25">
      <c r="A34" t="s">
        <v>63</v>
      </c>
      <c r="B34">
        <v>3</v>
      </c>
    </row>
    <row r="35" spans="1:2" x14ac:dyDescent="0.25">
      <c r="A35" t="s">
        <v>64</v>
      </c>
      <c r="B35">
        <v>7</v>
      </c>
    </row>
    <row r="36" spans="1:2" x14ac:dyDescent="0.25">
      <c r="B36" s="31">
        <f>B33^B34-B35*B33/B34^B34</f>
        <v>123.70370370370371</v>
      </c>
    </row>
    <row r="38" spans="1:2" x14ac:dyDescent="0.25">
      <c r="A38" t="s">
        <v>62</v>
      </c>
      <c r="B38">
        <v>5</v>
      </c>
    </row>
    <row r="39" spans="1:2" x14ac:dyDescent="0.25">
      <c r="A39" t="s">
        <v>63</v>
      </c>
      <c r="B39">
        <v>3</v>
      </c>
    </row>
    <row r="40" spans="1:2" x14ac:dyDescent="0.25">
      <c r="A40" t="s">
        <v>64</v>
      </c>
      <c r="B40">
        <v>7</v>
      </c>
    </row>
    <row r="41" spans="1:2" x14ac:dyDescent="0.25">
      <c r="B41" s="31">
        <f>SUM(B38:B39)/SUM(B39:B40)^B40+B38*B40/B39</f>
        <v>11.666667466666667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E6" sqref="E6"/>
    </sheetView>
  </sheetViews>
  <sheetFormatPr defaultRowHeight="15" x14ac:dyDescent="0.25"/>
  <cols>
    <col min="1" max="1" width="9.85546875" bestFit="1" customWidth="1"/>
    <col min="2" max="2" width="14.7109375" bestFit="1" customWidth="1"/>
  </cols>
  <sheetData>
    <row r="1" spans="1:2" x14ac:dyDescent="0.25">
      <c r="A1" t="s">
        <v>62</v>
      </c>
      <c r="B1">
        <v>25</v>
      </c>
    </row>
    <row r="2" spans="1:2" x14ac:dyDescent="0.25">
      <c r="A2" t="s">
        <v>63</v>
      </c>
      <c r="B2">
        <v>10</v>
      </c>
    </row>
    <row r="3" spans="1:2" x14ac:dyDescent="0.25">
      <c r="A3" t="s">
        <v>64</v>
      </c>
      <c r="B3">
        <v>7</v>
      </c>
    </row>
    <row r="4" spans="1:2" x14ac:dyDescent="0.25">
      <c r="B4" s="31" t="s">
        <v>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Exercise 1</vt:lpstr>
      <vt:lpstr>Exercise 2</vt:lpstr>
      <vt:lpstr>Exercise 3</vt:lpstr>
      <vt:lpstr>Exercise 4</vt:lpstr>
      <vt:lpstr>Exercise 5</vt:lpstr>
      <vt:lpstr>Multiple Choice</vt:lpstr>
      <vt:lpstr>MC 1</vt:lpstr>
    </vt:vector>
  </TitlesOfParts>
  <Company>MSCD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R. Mayes, Ph.D.</dc:creator>
  <cp:lastModifiedBy>Timothy R. Mayes, Ph.D.</cp:lastModifiedBy>
  <dcterms:created xsi:type="dcterms:W3CDTF">2011-11-17T04:37:40Z</dcterms:created>
  <dcterms:modified xsi:type="dcterms:W3CDTF">2017-07-31T06:06:35Z</dcterms:modified>
</cp:coreProperties>
</file>