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0" yWindow="0" windowWidth="28800" windowHeight="11985" tabRatio="764"/>
  </bookViews>
  <sheets>
    <sheet name="Chapter 2" sheetId="24" r:id="rId1"/>
    <sheet name="#1" sheetId="6" r:id="rId2"/>
    <sheet name="#2" sheetId="1" r:id="rId3"/>
    <sheet name="#3" sheetId="7" r:id="rId4"/>
    <sheet name="#4" sheetId="8" r:id="rId5"/>
    <sheet name="#5" sheetId="9" r:id="rId6"/>
    <sheet name="#6" sheetId="31" r:id="rId7"/>
    <sheet name="#7" sheetId="32" r:id="rId8"/>
    <sheet name="#8" sheetId="12" r:id="rId9"/>
    <sheet name="#9" sheetId="14" r:id="rId10"/>
    <sheet name="#10" sheetId="13" r:id="rId11"/>
    <sheet name="#11" sheetId="33" r:id="rId12"/>
    <sheet name="#12" sheetId="34" r:id="rId13"/>
    <sheet name="#13" sheetId="36" r:id="rId14"/>
    <sheet name="#14" sheetId="15" r:id="rId15"/>
    <sheet name="#15" sheetId="16" r:id="rId16"/>
    <sheet name="#16" sheetId="18" r:id="rId17"/>
    <sheet name="#17" sheetId="20" r:id="rId18"/>
    <sheet name="#18" sheetId="21" r:id="rId19"/>
    <sheet name="#19" sheetId="22" r:id="rId20"/>
    <sheet name="#20" sheetId="25" r:id="rId21"/>
    <sheet name="#21" sheetId="27" r:id="rId22"/>
    <sheet name="#22" sheetId="28" r:id="rId23"/>
    <sheet name="#23" sheetId="29" r:id="rId24"/>
    <sheet name="#24" sheetId="4" r:id="rId25"/>
  </sheets>
  <calcPr calcId="152511"/>
</workbook>
</file>

<file path=xl/calcChain.xml><?xml version="1.0" encoding="utf-8"?>
<calcChain xmlns="http://schemas.openxmlformats.org/spreadsheetml/2006/main">
  <c r="D33" i="22" l="1"/>
  <c r="D31" i="22"/>
  <c r="D30" i="22"/>
  <c r="D32" i="22" s="1"/>
  <c r="C12" i="8"/>
  <c r="C13" i="8"/>
  <c r="C14" i="8"/>
  <c r="C15" i="8"/>
  <c r="C16" i="8"/>
  <c r="C11" i="8"/>
  <c r="D23" i="8"/>
  <c r="D24" i="8"/>
  <c r="D25" i="8"/>
  <c r="D26" i="8"/>
  <c r="D27" i="8"/>
  <c r="D28" i="8"/>
  <c r="D29" i="8"/>
  <c r="E23" i="8"/>
  <c r="E24" i="8"/>
  <c r="E25" i="8"/>
  <c r="E26" i="8"/>
  <c r="E27" i="8"/>
  <c r="E28" i="8"/>
  <c r="E29" i="8"/>
  <c r="E30" i="8"/>
  <c r="D32" i="8"/>
  <c r="F22" i="28"/>
  <c r="D39" i="28"/>
  <c r="D40" i="28"/>
  <c r="D42" i="28"/>
  <c r="D45" i="27"/>
  <c r="D46" i="27" s="1"/>
  <c r="I46" i="27" s="1"/>
  <c r="I45" i="27" s="1"/>
  <c r="F25" i="28" s="1"/>
  <c r="D56" i="28" s="1"/>
  <c r="D58" i="28" s="1"/>
  <c r="D21" i="33"/>
  <c r="D33" i="33"/>
  <c r="D32" i="33"/>
  <c r="D19" i="33"/>
  <c r="D30" i="33"/>
  <c r="D31" i="33"/>
  <c r="D34" i="33"/>
  <c r="D41" i="33"/>
  <c r="D37" i="33"/>
  <c r="D38" i="33"/>
  <c r="D49" i="33"/>
  <c r="D34" i="29"/>
  <c r="D30" i="32"/>
  <c r="D29" i="32"/>
  <c r="C35" i="22"/>
  <c r="C25" i="16"/>
  <c r="D51" i="25"/>
  <c r="D27" i="16"/>
  <c r="D28" i="16"/>
  <c r="C27" i="36"/>
  <c r="H13" i="33"/>
  <c r="I13" i="33"/>
  <c r="D56" i="33"/>
  <c r="C25" i="9"/>
  <c r="C27" i="1"/>
  <c r="D50" i="33"/>
  <c r="D23" i="34"/>
  <c r="D24" i="34"/>
  <c r="D25" i="34"/>
  <c r="D18" i="34"/>
  <c r="D19" i="34"/>
  <c r="D20" i="36"/>
  <c r="D21" i="36"/>
  <c r="D22" i="36"/>
  <c r="D23" i="36"/>
  <c r="D33" i="36"/>
  <c r="D25" i="36"/>
  <c r="D61" i="33"/>
  <c r="D62" i="33"/>
  <c r="D63" i="33"/>
  <c r="D64" i="33"/>
  <c r="D68" i="33"/>
  <c r="D57" i="33"/>
  <c r="E13" i="33"/>
  <c r="D13" i="33"/>
  <c r="D42" i="33"/>
  <c r="D27" i="32"/>
  <c r="D28" i="32"/>
  <c r="D23" i="32"/>
  <c r="D24" i="32"/>
  <c r="D16" i="31"/>
  <c r="D22" i="20"/>
  <c r="D21" i="20"/>
  <c r="D29" i="22"/>
  <c r="G44" i="22"/>
  <c r="G62" i="22"/>
  <c r="G56" i="22"/>
  <c r="G43" i="22"/>
  <c r="D62" i="22"/>
  <c r="D26" i="7"/>
  <c r="D25" i="7"/>
  <c r="D27" i="7"/>
  <c r="D40" i="27"/>
  <c r="D41" i="27"/>
  <c r="D42" i="27"/>
  <c r="D43" i="27"/>
  <c r="I41" i="27"/>
  <c r="I40" i="27"/>
  <c r="I44" i="27"/>
  <c r="D29" i="27"/>
  <c r="D30" i="27"/>
  <c r="D31" i="27"/>
  <c r="D34" i="27"/>
  <c r="I30" i="27"/>
  <c r="I29" i="27"/>
  <c r="I33" i="27"/>
  <c r="C39" i="28"/>
  <c r="F20" i="28"/>
  <c r="D41" i="28"/>
  <c r="F19" i="28"/>
  <c r="F18" i="28"/>
  <c r="F17" i="28"/>
  <c r="D48" i="28" s="1"/>
  <c r="D50" i="28" s="1"/>
  <c r="F16" i="28"/>
  <c r="F15" i="28"/>
  <c r="F14" i="28"/>
  <c r="F13" i="28"/>
  <c r="F12" i="28"/>
  <c r="F11" i="28"/>
  <c r="D34" i="28"/>
  <c r="F10" i="28"/>
  <c r="D33" i="28"/>
  <c r="F9" i="28"/>
  <c r="D35" i="28"/>
  <c r="F8" i="28"/>
  <c r="D22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66" i="22"/>
  <c r="D65" i="22"/>
  <c r="D9" i="21"/>
  <c r="D19" i="14"/>
  <c r="D9" i="13"/>
  <c r="D17" i="12"/>
  <c r="D8" i="13"/>
  <c r="D21" i="1"/>
  <c r="D22" i="1"/>
  <c r="D23" i="1"/>
  <c r="D25" i="1"/>
  <c r="G19" i="6"/>
  <c r="G18" i="6"/>
  <c r="D19" i="6"/>
  <c r="D18" i="6"/>
  <c r="D24" i="15"/>
  <c r="D25" i="15"/>
  <c r="D27" i="15"/>
  <c r="D47" i="15"/>
  <c r="D26" i="15"/>
  <c r="D31" i="15"/>
  <c r="D29" i="15"/>
  <c r="D41" i="15"/>
  <c r="D33" i="15"/>
  <c r="D43" i="15"/>
  <c r="D19" i="16"/>
  <c r="D23" i="16"/>
  <c r="D20" i="16"/>
  <c r="D18" i="18"/>
  <c r="D16" i="18"/>
  <c r="D20" i="20"/>
  <c r="D23" i="20"/>
  <c r="D25" i="20"/>
  <c r="D24" i="21"/>
  <c r="D62" i="25"/>
  <c r="D60" i="25"/>
  <c r="D35" i="25"/>
  <c r="D63" i="25"/>
  <c r="D31" i="25"/>
  <c r="D32" i="25"/>
  <c r="D33" i="25"/>
  <c r="D50" i="25"/>
  <c r="D54" i="25"/>
  <c r="D55" i="25"/>
  <c r="D42" i="25"/>
  <c r="D43" i="25"/>
  <c r="D46" i="25"/>
  <c r="D47" i="25"/>
  <c r="D75" i="27"/>
  <c r="D66" i="27"/>
  <c r="D67" i="27"/>
  <c r="D68" i="27"/>
  <c r="D69" i="27"/>
  <c r="D71" i="27"/>
  <c r="D51" i="27"/>
  <c r="D52" i="27"/>
  <c r="D53" i="27"/>
  <c r="D54" i="27"/>
  <c r="D56" i="27"/>
  <c r="D60" i="27"/>
  <c r="D32" i="28"/>
  <c r="D37" i="28"/>
  <c r="D19" i="7"/>
  <c r="D20" i="7"/>
  <c r="D22" i="7"/>
  <c r="C23" i="8"/>
  <c r="C24" i="8"/>
  <c r="C25" i="8"/>
  <c r="C26" i="8"/>
  <c r="C27" i="8"/>
  <c r="C28" i="8"/>
  <c r="C29" i="8"/>
  <c r="D33" i="8"/>
  <c r="D19" i="9"/>
  <c r="D20" i="9"/>
  <c r="D21" i="9"/>
  <c r="D23" i="9"/>
  <c r="D43" i="29"/>
  <c r="D45" i="29"/>
  <c r="D44" i="29"/>
  <c r="D81" i="29"/>
  <c r="D79" i="29"/>
  <c r="D78" i="29"/>
  <c r="D72" i="29"/>
  <c r="D69" i="29"/>
  <c r="D70" i="29"/>
  <c r="D63" i="29"/>
  <c r="D62" i="29"/>
  <c r="D61" i="29"/>
  <c r="D60" i="29"/>
  <c r="D59" i="29"/>
  <c r="D21" i="29"/>
  <c r="D26" i="29"/>
  <c r="D52" i="29"/>
  <c r="D51" i="29"/>
  <c r="D52" i="25"/>
  <c r="D31" i="32"/>
  <c r="D33" i="32"/>
  <c r="D24" i="1"/>
  <c r="D26" i="1" s="1"/>
  <c r="D27" i="1" s="1"/>
  <c r="D28" i="1" s="1"/>
  <c r="D30" i="1" s="1"/>
  <c r="D21" i="7"/>
  <c r="D23" i="7"/>
  <c r="D32" i="27"/>
  <c r="D26" i="34"/>
  <c r="I42" i="27"/>
  <c r="D20" i="34"/>
  <c r="D58" i="33"/>
  <c r="D67" i="33"/>
  <c r="D53" i="29"/>
  <c r="D71" i="29"/>
  <c r="D73" i="29"/>
  <c r="D80" i="29"/>
  <c r="D82" i="29"/>
  <c r="D46" i="29"/>
  <c r="D52" i="28"/>
  <c r="D54" i="28"/>
  <c r="D70" i="27"/>
  <c r="D72" i="27"/>
  <c r="D73" i="27"/>
  <c r="D74" i="27"/>
  <c r="D76" i="27"/>
  <c r="I31" i="27"/>
  <c r="D35" i="27"/>
  <c r="I35" i="27"/>
  <c r="D44" i="25"/>
  <c r="D34" i="25"/>
  <c r="D36" i="25"/>
  <c r="D37" i="25"/>
  <c r="D38" i="25"/>
  <c r="D24" i="20"/>
  <c r="D26" i="20"/>
  <c r="D27" i="20" s="1"/>
  <c r="G33" i="20" s="1"/>
  <c r="D8" i="21" s="1"/>
  <c r="D23" i="21" s="1"/>
  <c r="D25" i="21" s="1"/>
  <c r="D27" i="21" s="1"/>
  <c r="D26" i="16"/>
  <c r="D24" i="16"/>
  <c r="D22" i="16"/>
  <c r="D21" i="16"/>
  <c r="D45" i="15"/>
  <c r="D28" i="15"/>
  <c r="D39" i="15"/>
  <c r="D51" i="33"/>
  <c r="D69" i="33"/>
  <c r="D70" i="33"/>
  <c r="D22" i="9"/>
  <c r="D24" i="9"/>
  <c r="D25" i="9"/>
  <c r="D26" i="9"/>
  <c r="D26" i="6"/>
  <c r="D48" i="25"/>
  <c r="D36" i="29"/>
  <c r="D55" i="27"/>
  <c r="D57" i="27"/>
  <c r="D58" i="27"/>
  <c r="D59" i="27"/>
  <c r="D61" i="27"/>
  <c r="D24" i="36"/>
  <c r="D43" i="33"/>
  <c r="D19" i="13"/>
  <c r="D21" i="13"/>
  <c r="F32" i="8"/>
  <c r="D22" i="6"/>
  <c r="D24" i="6"/>
  <c r="G20" i="6"/>
  <c r="G22" i="6"/>
  <c r="D47" i="28"/>
  <c r="D36" i="28"/>
  <c r="D30" i="15"/>
  <c r="D32" i="15"/>
  <c r="D34" i="15"/>
  <c r="D25" i="16"/>
  <c r="I34" i="27"/>
  <c r="D25" i="28"/>
  <c r="D49" i="15"/>
  <c r="D45" i="33"/>
  <c r="D58" i="29"/>
  <c r="D64" i="29"/>
  <c r="D57" i="25"/>
  <c r="D58" i="25"/>
  <c r="D26" i="36"/>
  <c r="D27" i="36"/>
  <c r="D34" i="36"/>
  <c r="D32" i="36"/>
  <c r="D31" i="9"/>
  <c r="D38" i="28"/>
  <c r="D35" i="36"/>
  <c r="D28" i="36"/>
  <c r="D46" i="28"/>
  <c r="D28" i="20" l="1"/>
  <c r="D34" i="22"/>
  <c r="D35" i="22" l="1"/>
  <c r="G41" i="22" s="1"/>
  <c r="G46" i="22" s="1"/>
  <c r="F63" i="22" l="1"/>
  <c r="C67" i="22"/>
  <c r="D51" i="22"/>
  <c r="G58" i="22"/>
  <c r="D59" i="22" s="1"/>
  <c r="G64" i="22" s="1"/>
  <c r="D36" i="22"/>
</calcChain>
</file>

<file path=xl/sharedStrings.xml><?xml version="1.0" encoding="utf-8"?>
<sst xmlns="http://schemas.openxmlformats.org/spreadsheetml/2006/main" count="648" uniqueCount="290">
  <si>
    <t>Income Statement</t>
  </si>
  <si>
    <t>Sales</t>
  </si>
  <si>
    <t>Costs</t>
  </si>
  <si>
    <t>EBIT</t>
  </si>
  <si>
    <t>EBT</t>
  </si>
  <si>
    <t>Taxes</t>
  </si>
  <si>
    <t>Chapter 2</t>
  </si>
  <si>
    <t>Question 1</t>
  </si>
  <si>
    <t>Input area:</t>
  </si>
  <si>
    <t>Current assets</t>
  </si>
  <si>
    <t>Output area:</t>
  </si>
  <si>
    <t>Net fixed assets</t>
  </si>
  <si>
    <t>Current liabilities</t>
  </si>
  <si>
    <t>Long-term debt</t>
  </si>
  <si>
    <t>Owner's equity</t>
  </si>
  <si>
    <t xml:space="preserve">   +total equity</t>
  </si>
  <si>
    <t>Balance sheet</t>
  </si>
  <si>
    <t xml:space="preserve">  Total assets</t>
  </si>
  <si>
    <t xml:space="preserve">  Total liabilities</t>
  </si>
  <si>
    <t>Cash dividends</t>
  </si>
  <si>
    <t>Question 5</t>
  </si>
  <si>
    <t>Net working capital</t>
  </si>
  <si>
    <t>Market value of net fixed assets</t>
  </si>
  <si>
    <t>Market value of current assets</t>
  </si>
  <si>
    <t>Book value of current assets</t>
  </si>
  <si>
    <t>Book value of net fixed assets</t>
  </si>
  <si>
    <t>Book value of total assets</t>
  </si>
  <si>
    <t>Market value of total assets</t>
  </si>
  <si>
    <t>Taxable income</t>
  </si>
  <si>
    <t>Taxes:</t>
  </si>
  <si>
    <t>Average tax rate:</t>
  </si>
  <si>
    <t>=</t>
  </si>
  <si>
    <t>Question 8</t>
  </si>
  <si>
    <t>Depreciation expense</t>
  </si>
  <si>
    <t>Question 9</t>
  </si>
  <si>
    <t>Interest expense</t>
  </si>
  <si>
    <t xml:space="preserve">Cash dividends </t>
  </si>
  <si>
    <t>New information:</t>
  </si>
  <si>
    <t>Change in net working capital</t>
  </si>
  <si>
    <t>Net income</t>
  </si>
  <si>
    <t>Dividends</t>
  </si>
  <si>
    <t>Addition to retained earnings</t>
  </si>
  <si>
    <t>Net new long-term debt</t>
  </si>
  <si>
    <t>Cash</t>
  </si>
  <si>
    <t>Accounts receivable</t>
  </si>
  <si>
    <t>Inventory</t>
  </si>
  <si>
    <t>Accounts payable</t>
  </si>
  <si>
    <t>Notes payable</t>
  </si>
  <si>
    <t>Common stock</t>
  </si>
  <si>
    <t>Accumulated retained earnings</t>
  </si>
  <si>
    <t>Total assets</t>
  </si>
  <si>
    <t>Total liabilities</t>
  </si>
  <si>
    <t>Question 16</t>
  </si>
  <si>
    <t>Dividends paid</t>
  </si>
  <si>
    <t>Other expenses</t>
  </si>
  <si>
    <t>Depreciation Expense</t>
  </si>
  <si>
    <t>Interest Expense</t>
  </si>
  <si>
    <t>Tax rate</t>
  </si>
  <si>
    <t>Book value of current liabilities</t>
  </si>
  <si>
    <t>Question 17</t>
  </si>
  <si>
    <t>Administrative and selling expenses</t>
  </si>
  <si>
    <t>Question 20</t>
  </si>
  <si>
    <t>Cash dividend</t>
  </si>
  <si>
    <t>New investment in net fixed income</t>
  </si>
  <si>
    <t>New investment in net working capital</t>
  </si>
  <si>
    <t>New stock issued during year</t>
  </si>
  <si>
    <t>Net capital spending</t>
  </si>
  <si>
    <t>Net new equity</t>
  </si>
  <si>
    <t>Operating Cash Flow</t>
  </si>
  <si>
    <t>Interest</t>
  </si>
  <si>
    <t>cash flow to make dividend payments.</t>
  </si>
  <si>
    <t>Cost of goods sold</t>
  </si>
  <si>
    <t>The cash flow from assets can be positive or negative, since it represents whether</t>
  </si>
  <si>
    <t>creditors to make these investments.</t>
  </si>
  <si>
    <t>New debt issued</t>
  </si>
  <si>
    <t>Net capital spending =</t>
  </si>
  <si>
    <t>Depreciation</t>
  </si>
  <si>
    <t>Short-term notes payable</t>
  </si>
  <si>
    <t>Owners' equity</t>
  </si>
  <si>
    <t>Total liab. &amp; equity</t>
  </si>
  <si>
    <t>Given data in blue</t>
  </si>
  <si>
    <t>Calculations in red</t>
  </si>
  <si>
    <t>Answers in green</t>
  </si>
  <si>
    <t>Input boxes in tan</t>
  </si>
  <si>
    <t>Output boxes in yellow</t>
  </si>
  <si>
    <t>Cash flow to creditors</t>
  </si>
  <si>
    <t xml:space="preserve">Cash flow to stockholders </t>
  </si>
  <si>
    <t xml:space="preserve">Operating cash flow </t>
  </si>
  <si>
    <t xml:space="preserve">Cash flow from assets </t>
  </si>
  <si>
    <t xml:space="preserve">Net capital spending </t>
  </si>
  <si>
    <t xml:space="preserve">Change in NWC </t>
  </si>
  <si>
    <t>a.</t>
  </si>
  <si>
    <t>b.</t>
  </si>
  <si>
    <t>c.</t>
  </si>
  <si>
    <t>d.</t>
  </si>
  <si>
    <t>Operating cash flow</t>
  </si>
  <si>
    <t xml:space="preserve">Cash flow to creditors </t>
  </si>
  <si>
    <t xml:space="preserve">Net new long-term debt </t>
  </si>
  <si>
    <t xml:space="preserve">A firm can still pay out dividends if net income is </t>
  </si>
  <si>
    <t>net income and OCF are positive, the firm invested heavily in both fixed assets and net</t>
  </si>
  <si>
    <t xml:space="preserve">in funds from its stockholders and </t>
  </si>
  <si>
    <t xml:space="preserve">working capital; it had to raise a net </t>
  </si>
  <si>
    <t xml:space="preserve">from operations. The firm invested </t>
  </si>
  <si>
    <t xml:space="preserve">in new NWC and </t>
  </si>
  <si>
    <t xml:space="preserve">from its </t>
  </si>
  <si>
    <t xml:space="preserve">stakeholders to support this new investment. It accomplished this by raising </t>
  </si>
  <si>
    <t>in the form of equity. After paying out</t>
  </si>
  <si>
    <t>of this in the form of dividends to</t>
  </si>
  <si>
    <t xml:space="preserve">shareholders and </t>
  </si>
  <si>
    <t>in the form of interest to creditors,</t>
  </si>
  <si>
    <t xml:space="preserve">in new fixed assets. The firm had to raise </t>
  </si>
  <si>
    <t>for investment.</t>
  </si>
  <si>
    <r>
      <t>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Depreciation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</si>
  <si>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(Depreciation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</si>
  <si>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</si>
  <si>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>) - (NFA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</t>
    </r>
  </si>
  <si>
    <r>
      <t>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FA</t>
    </r>
    <r>
      <rPr>
        <vertAlign val="subscript"/>
        <sz val="12"/>
        <color indexed="8"/>
        <rFont val="Arial"/>
        <family val="2"/>
      </rPr>
      <t>beg</t>
    </r>
  </si>
  <si>
    <t>Change in fixed assets</t>
  </si>
  <si>
    <t>New equity</t>
  </si>
  <si>
    <t>Current taxes</t>
  </si>
  <si>
    <t>Statement of cash flows</t>
  </si>
  <si>
    <t>Operations</t>
  </si>
  <si>
    <t>Deferred taxes</t>
  </si>
  <si>
    <t>Changes in assets and liabilities</t>
  </si>
  <si>
    <t xml:space="preserve">  Accounts receivable</t>
  </si>
  <si>
    <t xml:space="preserve">  Inventories</t>
  </si>
  <si>
    <t xml:space="preserve">  Accounts payable</t>
  </si>
  <si>
    <t xml:space="preserve">  Accrued expenses</t>
  </si>
  <si>
    <t xml:space="preserve">  Other</t>
  </si>
  <si>
    <t>Total cash flow from operations</t>
  </si>
  <si>
    <t>Investing activties</t>
  </si>
  <si>
    <t xml:space="preserve">  Acquisition of fixed assets</t>
  </si>
  <si>
    <t xml:space="preserve">  Sale of fixed assets</t>
  </si>
  <si>
    <t>Total cash flow from investing activities</t>
  </si>
  <si>
    <t>Financing activties</t>
  </si>
  <si>
    <t xml:space="preserve">  Proceeds of long-term debt</t>
  </si>
  <si>
    <t xml:space="preserve">  Dividends</t>
  </si>
  <si>
    <t xml:space="preserve">  Repurchase of stock</t>
  </si>
  <si>
    <t xml:space="preserve">  Proceeds from new stock issues</t>
  </si>
  <si>
    <t>Total cash flow from financing activities</t>
  </si>
  <si>
    <t>Change in cash (on balance sheet)</t>
  </si>
  <si>
    <t>Earnings before interest and taxes</t>
  </si>
  <si>
    <t xml:space="preserve">  Operating cash flow</t>
  </si>
  <si>
    <t>Cash flow from assets</t>
  </si>
  <si>
    <t>Acquisition of fixed assets</t>
  </si>
  <si>
    <t>Sale of fixed assets</t>
  </si>
  <si>
    <t xml:space="preserve">  Capital spending</t>
  </si>
  <si>
    <t>Net working capital cash flow</t>
  </si>
  <si>
    <t xml:space="preserve">  Cash</t>
  </si>
  <si>
    <t xml:space="preserve">  NWC cash flow</t>
  </si>
  <si>
    <t>Retirement of debt</t>
  </si>
  <si>
    <t xml:space="preserve">  Debt service</t>
  </si>
  <si>
    <t>Proceeds from sale of long-term debt</t>
  </si>
  <si>
    <t xml:space="preserve">  Total</t>
  </si>
  <si>
    <t>Cash flow to stockholders</t>
  </si>
  <si>
    <t>Repurchase of stock</t>
  </si>
  <si>
    <t xml:space="preserve">  Cash to stockholders</t>
  </si>
  <si>
    <t>Proceeds from new stock issue</t>
  </si>
  <si>
    <t xml:space="preserve">    Total</t>
  </si>
  <si>
    <t xml:space="preserve">  Long-term debt</t>
  </si>
  <si>
    <t>Ending fixed assets</t>
  </si>
  <si>
    <t>Beginning fixed assets</t>
  </si>
  <si>
    <t>Ending NWC</t>
  </si>
  <si>
    <t>Beginning NWC</t>
  </si>
  <si>
    <t>Question 2</t>
  </si>
  <si>
    <t xml:space="preserve">Addition to retained earnings </t>
  </si>
  <si>
    <t>Question 3</t>
  </si>
  <si>
    <t>Question 4</t>
  </si>
  <si>
    <t xml:space="preserve">From the previous problems: </t>
  </si>
  <si>
    <t>Question 7</t>
  </si>
  <si>
    <t>Preferred stock</t>
  </si>
  <si>
    <t xml:space="preserve">  Total long-term debt</t>
  </si>
  <si>
    <t>Shareholders equity</t>
  </si>
  <si>
    <t>New long-term debt issued</t>
  </si>
  <si>
    <t>New shares issued</t>
  </si>
  <si>
    <t>Par value of stock</t>
  </si>
  <si>
    <t>Value of new stock sold</t>
  </si>
  <si>
    <t>Common stock ($1 par value)</t>
  </si>
  <si>
    <t>Capital surplus</t>
  </si>
  <si>
    <t xml:space="preserve">  Total equity</t>
  </si>
  <si>
    <t>Assets</t>
  </si>
  <si>
    <t xml:space="preserve">  Cash </t>
  </si>
  <si>
    <t xml:space="preserve">  Other current assets</t>
  </si>
  <si>
    <t xml:space="preserve">  Net fixed assets</t>
  </si>
  <si>
    <t xml:space="preserve">     Total assets</t>
  </si>
  <si>
    <t xml:space="preserve">  Stockholder's equity</t>
  </si>
  <si>
    <t xml:space="preserve">    Total liabilities and equity</t>
  </si>
  <si>
    <t xml:space="preserve">Income Statement </t>
  </si>
  <si>
    <t>Balance Sheet</t>
  </si>
  <si>
    <t>Revenue</t>
  </si>
  <si>
    <t>Expenses</t>
  </si>
  <si>
    <t>Change in NWC</t>
  </si>
  <si>
    <t xml:space="preserve">  Current liabilities</t>
  </si>
  <si>
    <t>Investing activities</t>
  </si>
  <si>
    <t>Financing activities</t>
  </si>
  <si>
    <t>Liabilities and equity</t>
  </si>
  <si>
    <t>Capital spending</t>
  </si>
  <si>
    <t xml:space="preserve">  Cash flow from assets</t>
  </si>
  <si>
    <t>Question 12</t>
  </si>
  <si>
    <t>Proceeds from long-term borrowing</t>
  </si>
  <si>
    <t>Proceeds from sale of common stock</t>
  </si>
  <si>
    <t>Purchases of fixed assets</t>
  </si>
  <si>
    <t>Purchases of inventories</t>
  </si>
  <si>
    <t>Payment of dividends</t>
  </si>
  <si>
    <t>Selling expenses</t>
  </si>
  <si>
    <t>Interest rate</t>
  </si>
  <si>
    <t>Additions to NWC</t>
  </si>
  <si>
    <t xml:space="preserve">  Cash flows from the firm</t>
  </si>
  <si>
    <t>Cash flows to investors of the firm</t>
  </si>
  <si>
    <t>Sale of long-term debt</t>
  </si>
  <si>
    <t>Sale of common stock</t>
  </si>
  <si>
    <t xml:space="preserve">  Cash flows to investors of the firm</t>
  </si>
  <si>
    <t>Question 6</t>
  </si>
  <si>
    <t>Question 10</t>
  </si>
  <si>
    <t xml:space="preserve">  Retirement of long-term debt </t>
  </si>
  <si>
    <t xml:space="preserve">  Proceeds from long-term debt sales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</si>
  <si>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</si>
  <si>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</si>
  <si>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</si>
  <si>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</si>
  <si>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Total liabilities &amp; equity</t>
  </si>
  <si>
    <t xml:space="preserve">Cash flow from assets  </t>
  </si>
  <si>
    <t xml:space="preserve">Operating cash flow  </t>
  </si>
  <si>
    <t xml:space="preserve">  Change in other current assets</t>
  </si>
  <si>
    <t xml:space="preserve">  Depreciation</t>
  </si>
  <si>
    <t xml:space="preserve">  Net income</t>
  </si>
  <si>
    <t>Question 11</t>
  </si>
  <si>
    <t>Question 13</t>
  </si>
  <si>
    <t>Question 14</t>
  </si>
  <si>
    <t>Question 15</t>
  </si>
  <si>
    <t>Question 18</t>
  </si>
  <si>
    <t>Question 19</t>
  </si>
  <si>
    <t>Question 21</t>
  </si>
  <si>
    <t>Question 22</t>
  </si>
  <si>
    <t>Question 23</t>
  </si>
  <si>
    <t>Question 24</t>
  </si>
  <si>
    <t xml:space="preserve">Owners' equity </t>
  </si>
  <si>
    <t xml:space="preserve"> </t>
  </si>
  <si>
    <t xml:space="preserve">Change in net working capital </t>
  </si>
  <si>
    <t xml:space="preserve">Fixed assets sold </t>
  </si>
  <si>
    <t xml:space="preserve">Debt retired </t>
  </si>
  <si>
    <t xml:space="preserve">Net new borrowing </t>
  </si>
  <si>
    <t xml:space="preserve">Net new equity </t>
  </si>
  <si>
    <t xml:space="preserve">Owner's equity </t>
  </si>
  <si>
    <t xml:space="preserve">Net working capital </t>
  </si>
  <si>
    <t>Capital spnding and NWC</t>
  </si>
  <si>
    <t>Dec. 31, 2019 net fixed assets</t>
  </si>
  <si>
    <t>Dec. 31, 2019 Long-term debt</t>
  </si>
  <si>
    <t>Dec. 31, 2019 Common stock</t>
  </si>
  <si>
    <t>Dec. 31, 2019 Additional paid-in surplus</t>
  </si>
  <si>
    <t>2019 Cash flow to creditors</t>
  </si>
  <si>
    <t>2019 Cash flow to stockholders</t>
  </si>
  <si>
    <t>2019 Net capital spending</t>
  </si>
  <si>
    <t>2019 Net fixed assets</t>
  </si>
  <si>
    <t>2019 Current assets</t>
  </si>
  <si>
    <t>2019 Current liabilities</t>
  </si>
  <si>
    <t>2019 Long-term debt</t>
  </si>
  <si>
    <t>2019 New fixed assets purchased</t>
  </si>
  <si>
    <t>2019 New long-term debt</t>
  </si>
  <si>
    <t xml:space="preserve">2019 Total assets </t>
  </si>
  <si>
    <t xml:space="preserve">2019 Total liabilities </t>
  </si>
  <si>
    <t xml:space="preserve">2019 Owners' equity </t>
  </si>
  <si>
    <t xml:space="preserve">2019 Net working capital </t>
  </si>
  <si>
    <t xml:space="preserve">2019 Operating cash flow </t>
  </si>
  <si>
    <t>Balance sheet as of Dec. 31, 2019</t>
  </si>
  <si>
    <t>2019 Income Statement</t>
  </si>
  <si>
    <t>Dec. 31, 2018 net fixed assets</t>
  </si>
  <si>
    <t>Dec. 31, 2018 Long-term debt</t>
  </si>
  <si>
    <t>Dec. 31, 2018 Common stock</t>
  </si>
  <si>
    <t>Dec. 31, 2018 Additional paid-in surplus</t>
  </si>
  <si>
    <t>2018 Net fixed assets</t>
  </si>
  <si>
    <t>2018 Current assets</t>
  </si>
  <si>
    <t>2018 Current liabilities</t>
  </si>
  <si>
    <t>2018 Long-term debt</t>
  </si>
  <si>
    <t xml:space="preserve">2018 Total assets </t>
  </si>
  <si>
    <t xml:space="preserve">2018 Total liabilities </t>
  </si>
  <si>
    <t xml:space="preserve">2018 Owners' equity  </t>
  </si>
  <si>
    <t xml:space="preserve">2018 Net working capital </t>
  </si>
  <si>
    <t>Balance sheet as of Dec. 31, 2018</t>
  </si>
  <si>
    <t>2018 Income Statement</t>
  </si>
  <si>
    <t>The firm had positive earnings in the accounting sense (NI&gt;0) and had positive cash flow</t>
  </si>
  <si>
    <t xml:space="preserve">was left to meet the firm's cash flow needs </t>
  </si>
  <si>
    <t>Problems 1-24</t>
  </si>
  <si>
    <t>From Problem 17:</t>
  </si>
  <si>
    <t>negative; it has to be sure there is sufficient</t>
  </si>
  <si>
    <t xml:space="preserve">the firm raised funds or distributed funds on a net basis. In this problem, even though </t>
  </si>
  <si>
    <t>From Problem 21:</t>
  </si>
  <si>
    <t>Net income was negative. However, the actual cash flow from</t>
  </si>
  <si>
    <t>expense and interest is a financing, not an operating, expense.</t>
  </si>
  <si>
    <t xml:space="preserve">operations was positive because depreciation is a non-cash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</si>
</sst>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_);_(* \(#,##0.00\);_(* &quot;-&quot;_);_(@_)"/>
    <numFmt numFmtId="168" formatCode="&quot;$&quot;#,##0;[Red]&quot;$&quot;#,##0"/>
    <numFmt numFmtId="169" formatCode="&quot;$&quot;#,##0"/>
    <numFmt numFmtId="170" formatCode="_(&quot;$&quot;* #,##0.0_);_(&quot;$&quot;* \(#,##0.0\);_(&quot;$&quot;* &quot;-&quot;?_);_(@_)"/>
    <numFmt numFmtId="171" formatCode="_(&quot;$&quot;* #,##0_);_(&quot;$&quot;* \(#,##0\);_(&quot;$&quot;* &quot;-&quot;?_);_(@_)"/>
  </numFmts>
  <fonts count="3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b/>
      <sz val="12"/>
      <color indexed="4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vertAlign val="subscript"/>
      <sz val="12"/>
      <color indexed="8"/>
      <name val="Arial"/>
      <family val="2"/>
    </font>
    <font>
      <sz val="10"/>
      <color indexed="12"/>
      <name val="Arial"/>
      <family val="2"/>
    </font>
    <font>
      <i/>
      <sz val="12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3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2" borderId="4" xfId="0" applyFont="1" applyFill="1" applyBorder="1"/>
    <xf numFmtId="165" fontId="5" fillId="2" borderId="0" xfId="1" applyNumberFormat="1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 applyBorder="1"/>
    <xf numFmtId="165" fontId="3" fillId="2" borderId="0" xfId="1" applyNumberFormat="1" applyFont="1" applyFill="1" applyBorder="1"/>
    <xf numFmtId="165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165" fontId="8" fillId="2" borderId="7" xfId="0" applyNumberFormat="1" applyFont="1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0" borderId="3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41" fontId="5" fillId="2" borderId="0" xfId="1" applyNumberFormat="1" applyFont="1" applyFill="1" applyBorder="1"/>
    <xf numFmtId="165" fontId="7" fillId="2" borderId="0" xfId="1" applyNumberFormat="1" applyFont="1" applyFill="1" applyBorder="1"/>
    <xf numFmtId="0" fontId="3" fillId="0" borderId="3" xfId="0" applyFont="1" applyBorder="1"/>
    <xf numFmtId="37" fontId="10" fillId="2" borderId="0" xfId="0" applyNumberFormat="1" applyFont="1" applyFill="1" applyBorder="1"/>
    <xf numFmtId="165" fontId="10" fillId="2" borderId="0" xfId="1" applyNumberFormat="1" applyFont="1" applyFill="1" applyBorder="1"/>
    <xf numFmtId="165" fontId="8" fillId="2" borderId="1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11" fillId="2" borderId="0" xfId="0" applyFont="1" applyFill="1" applyBorder="1"/>
    <xf numFmtId="165" fontId="10" fillId="2" borderId="0" xfId="0" applyNumberFormat="1" applyFont="1" applyFill="1" applyBorder="1"/>
    <xf numFmtId="165" fontId="8" fillId="2" borderId="12" xfId="1" applyNumberFormat="1" applyFont="1" applyFill="1" applyBorder="1"/>
    <xf numFmtId="165" fontId="8" fillId="2" borderId="11" xfId="1" applyNumberFormat="1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2" fillId="2" borderId="3" xfId="0" applyFont="1" applyFill="1" applyBorder="1"/>
    <xf numFmtId="0" fontId="0" fillId="0" borderId="13" xfId="0" applyBorder="1"/>
    <xf numFmtId="0" fontId="0" fillId="3" borderId="10" xfId="0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0" fillId="3" borderId="5" xfId="0" applyFill="1" applyBorder="1"/>
    <xf numFmtId="165" fontId="5" fillId="3" borderId="0" xfId="1" applyNumberFormat="1" applyFont="1" applyFill="1" applyBorder="1"/>
    <xf numFmtId="166" fontId="5" fillId="3" borderId="4" xfId="0" applyNumberFormat="1" applyFont="1" applyFill="1" applyBorder="1"/>
    <xf numFmtId="37" fontId="5" fillId="3" borderId="0" xfId="0" applyNumberFormat="1" applyFont="1" applyFill="1" applyBorder="1"/>
    <xf numFmtId="42" fontId="5" fillId="3" borderId="4" xfId="0" applyNumberFormat="1" applyFont="1" applyFill="1" applyBorder="1"/>
    <xf numFmtId="37" fontId="5" fillId="3" borderId="0" xfId="1" applyNumberFormat="1" applyFont="1" applyFill="1" applyBorder="1"/>
    <xf numFmtId="0" fontId="0" fillId="3" borderId="8" xfId="0" applyFill="1" applyBorder="1"/>
    <xf numFmtId="0" fontId="3" fillId="3" borderId="3" xfId="0" applyFont="1" applyFill="1" applyBorder="1"/>
    <xf numFmtId="0" fontId="3" fillId="3" borderId="9" xfId="0" applyFont="1" applyFill="1" applyBorder="1"/>
    <xf numFmtId="42" fontId="5" fillId="3" borderId="0" xfId="0" applyNumberFormat="1" applyFont="1" applyFill="1" applyBorder="1"/>
    <xf numFmtId="166" fontId="5" fillId="3" borderId="0" xfId="0" applyNumberFormat="1" applyFont="1" applyFill="1" applyBorder="1"/>
    <xf numFmtId="9" fontId="5" fillId="3" borderId="0" xfId="2" applyFont="1" applyFill="1" applyBorder="1"/>
    <xf numFmtId="5" fontId="5" fillId="3" borderId="0" xfId="2" applyNumberFormat="1" applyFont="1" applyFill="1" applyBorder="1"/>
    <xf numFmtId="0" fontId="0" fillId="2" borderId="1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5" fontId="3" fillId="2" borderId="0" xfId="0" applyNumberFormat="1" applyFont="1" applyFill="1" applyBorder="1"/>
    <xf numFmtId="165" fontId="3" fillId="2" borderId="1" xfId="1" applyNumberFormat="1" applyFont="1" applyFill="1" applyBorder="1" applyAlignment="1">
      <alignment horizontal="left"/>
    </xf>
    <xf numFmtId="165" fontId="3" fillId="2" borderId="1" xfId="0" applyNumberFormat="1" applyFont="1" applyFill="1" applyBorder="1"/>
    <xf numFmtId="44" fontId="8" fillId="2" borderId="1" xfId="1" applyFont="1" applyFill="1" applyBorder="1"/>
    <xf numFmtId="44" fontId="8" fillId="2" borderId="7" xfId="1" applyFont="1" applyFill="1" applyBorder="1"/>
    <xf numFmtId="0" fontId="0" fillId="0" borderId="5" xfId="0" applyBorder="1"/>
    <xf numFmtId="0" fontId="11" fillId="2" borderId="2" xfId="0" applyFont="1" applyFill="1" applyBorder="1"/>
    <xf numFmtId="0" fontId="0" fillId="2" borderId="4" xfId="0" applyFill="1" applyBorder="1"/>
    <xf numFmtId="165" fontId="11" fillId="2" borderId="4" xfId="1" applyNumberFormat="1" applyFont="1" applyFill="1" applyBorder="1"/>
    <xf numFmtId="165" fontId="5" fillId="2" borderId="5" xfId="1" applyNumberFormat="1" applyFont="1" applyFill="1" applyBorder="1" applyAlignment="1">
      <alignment horizontal="right"/>
    </xf>
    <xf numFmtId="41" fontId="13" fillId="2" borderId="5" xfId="1" applyNumberFormat="1" applyFont="1" applyFill="1" applyBorder="1" applyAlignment="1">
      <alignment horizontal="left"/>
    </xf>
    <xf numFmtId="0" fontId="11" fillId="2" borderId="4" xfId="0" applyFont="1" applyFill="1" applyBorder="1"/>
    <xf numFmtId="0" fontId="1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37" fontId="10" fillId="2" borderId="0" xfId="0" applyNumberFormat="1" applyFont="1" applyFill="1" applyBorder="1" applyAlignment="1">
      <alignment horizontal="right"/>
    </xf>
    <xf numFmtId="37" fontId="10" fillId="2" borderId="0" xfId="2" applyNumberFormat="1" applyFont="1" applyFill="1" applyBorder="1"/>
    <xf numFmtId="37" fontId="10" fillId="2" borderId="0" xfId="1" applyNumberFormat="1" applyFont="1" applyFill="1" applyBorder="1"/>
    <xf numFmtId="9" fontId="3" fillId="2" borderId="0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5" fillId="2" borderId="0" xfId="0" applyFont="1" applyFill="1" applyBorder="1"/>
    <xf numFmtId="0" fontId="11" fillId="2" borderId="0" xfId="0" applyFont="1" applyFill="1" applyBorder="1" applyAlignment="1">
      <alignment wrapText="1"/>
    </xf>
    <xf numFmtId="0" fontId="11" fillId="2" borderId="0" xfId="0" quotePrefix="1" applyFont="1" applyFill="1" applyBorder="1"/>
    <xf numFmtId="0" fontId="4" fillId="0" borderId="0" xfId="0" applyFont="1" applyBorder="1"/>
    <xf numFmtId="165" fontId="14" fillId="2" borderId="4" xfId="0" applyNumberFormat="1" applyFont="1" applyFill="1" applyBorder="1"/>
    <xf numFmtId="10" fontId="8" fillId="2" borderId="0" xfId="2" applyNumberFormat="1" applyFont="1" applyFill="1" applyBorder="1"/>
    <xf numFmtId="165" fontId="10" fillId="2" borderId="11" xfId="0" applyNumberFormat="1" applyFont="1" applyFill="1" applyBorder="1"/>
    <xf numFmtId="0" fontId="12" fillId="2" borderId="9" xfId="0" applyFont="1" applyFill="1" applyBorder="1"/>
    <xf numFmtId="44" fontId="12" fillId="2" borderId="3" xfId="1" applyFont="1" applyFill="1" applyBorder="1"/>
    <xf numFmtId="165" fontId="8" fillId="2" borderId="7" xfId="1" applyNumberFormat="1" applyFont="1" applyFill="1" applyBorder="1" applyAlignment="1">
      <alignment horizontal="left"/>
    </xf>
    <xf numFmtId="164" fontId="12" fillId="2" borderId="3" xfId="1" applyNumberFormat="1" applyFont="1" applyFill="1" applyBorder="1"/>
    <xf numFmtId="0" fontId="3" fillId="3" borderId="4" xfId="0" applyFont="1" applyFill="1" applyBorder="1"/>
    <xf numFmtId="165" fontId="10" fillId="2" borderId="0" xfId="1" applyNumberFormat="1" applyFont="1" applyFill="1" applyBorder="1" applyAlignment="1">
      <alignment horizontal="left"/>
    </xf>
    <xf numFmtId="165" fontId="8" fillId="2" borderId="7" xfId="1" applyNumberFormat="1" applyFont="1" applyFill="1" applyBorder="1"/>
    <xf numFmtId="0" fontId="0" fillId="0" borderId="0" xfId="0" applyFill="1" applyBorder="1"/>
    <xf numFmtId="165" fontId="6" fillId="0" borderId="0" xfId="0" applyNumberFormat="1" applyFont="1" applyFill="1" applyBorder="1"/>
    <xf numFmtId="5" fontId="9" fillId="0" borderId="0" xfId="0" applyNumberFormat="1" applyFont="1" applyFill="1" applyBorder="1"/>
    <xf numFmtId="165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37" fontId="9" fillId="0" borderId="0" xfId="0" applyNumberFormat="1" applyFont="1" applyFill="1" applyBorder="1"/>
    <xf numFmtId="44" fontId="8" fillId="0" borderId="0" xfId="1" applyFont="1" applyFill="1" applyBorder="1"/>
    <xf numFmtId="0" fontId="3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/>
    <xf numFmtId="0" fontId="11" fillId="0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5" fontId="11" fillId="2" borderId="4" xfId="1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left"/>
    </xf>
    <xf numFmtId="44" fontId="8" fillId="2" borderId="0" xfId="1" applyFont="1" applyFill="1" applyBorder="1"/>
    <xf numFmtId="166" fontId="3" fillId="2" borderId="0" xfId="0" applyNumberFormat="1" applyFont="1" applyFill="1" applyBorder="1"/>
    <xf numFmtId="166" fontId="10" fillId="2" borderId="0" xfId="0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165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3" fillId="0" borderId="0" xfId="0" applyNumberFormat="1" applyFont="1" applyFill="1" applyBorder="1"/>
    <xf numFmtId="0" fontId="3" fillId="2" borderId="10" xfId="0" applyFont="1" applyFill="1" applyBorder="1"/>
    <xf numFmtId="165" fontId="10" fillId="2" borderId="12" xfId="0" applyNumberFormat="1" applyFont="1" applyFill="1" applyBorder="1"/>
    <xf numFmtId="0" fontId="3" fillId="2" borderId="8" xfId="0" applyFont="1" applyFill="1" applyBorder="1" applyAlignment="1">
      <alignment horizontal="right"/>
    </xf>
    <xf numFmtId="0" fontId="11" fillId="2" borderId="3" xfId="0" applyFont="1" applyFill="1" applyBorder="1"/>
    <xf numFmtId="0" fontId="11" fillId="2" borderId="9" xfId="0" applyFont="1" applyFill="1" applyBorder="1"/>
    <xf numFmtId="0" fontId="3" fillId="3" borderId="5" xfId="0" applyFont="1" applyFill="1" applyBorder="1"/>
    <xf numFmtId="165" fontId="8" fillId="2" borderId="0" xfId="1" applyNumberFormat="1" applyFont="1" applyFill="1" applyBorder="1" applyAlignment="1">
      <alignment horizontal="left"/>
    </xf>
    <xf numFmtId="37" fontId="8" fillId="2" borderId="7" xfId="1" applyNumberFormat="1" applyFont="1" applyFill="1" applyBorder="1" applyAlignment="1">
      <alignment horizontal="right"/>
    </xf>
    <xf numFmtId="44" fontId="11" fillId="2" borderId="3" xfId="1" applyFont="1" applyFill="1" applyBorder="1"/>
    <xf numFmtId="37" fontId="10" fillId="2" borderId="6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Continuous"/>
    </xf>
    <xf numFmtId="165" fontId="5" fillId="2" borderId="4" xfId="1" applyNumberFormat="1" applyFont="1" applyFill="1" applyBorder="1"/>
    <xf numFmtId="41" fontId="5" fillId="2" borderId="4" xfId="1" applyNumberFormat="1" applyFont="1" applyFill="1" applyBorder="1"/>
    <xf numFmtId="165" fontId="7" fillId="2" borderId="4" xfId="1" applyNumberFormat="1" applyFont="1" applyFill="1" applyBorder="1"/>
    <xf numFmtId="165" fontId="3" fillId="2" borderId="4" xfId="1" applyNumberFormat="1" applyFont="1" applyFill="1" applyBorder="1"/>
    <xf numFmtId="165" fontId="3" fillId="2" borderId="4" xfId="0" applyNumberFormat="1" applyFont="1" applyFill="1" applyBorder="1" applyAlignment="1">
      <alignment horizontal="left"/>
    </xf>
    <xf numFmtId="0" fontId="0" fillId="2" borderId="0" xfId="0" applyFill="1"/>
    <xf numFmtId="37" fontId="3" fillId="0" borderId="0" xfId="0" applyNumberFormat="1" applyFont="1"/>
    <xf numFmtId="165" fontId="8" fillId="2" borderId="0" xfId="1" applyNumberFormat="1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16" fillId="4" borderId="0" xfId="0" applyFont="1" applyFill="1"/>
    <xf numFmtId="0" fontId="0" fillId="4" borderId="0" xfId="0" applyFill="1"/>
    <xf numFmtId="0" fontId="3" fillId="2" borderId="0" xfId="0" applyFont="1" applyFill="1" applyAlignment="1">
      <alignment horizontal="left"/>
    </xf>
    <xf numFmtId="37" fontId="10" fillId="2" borderId="6" xfId="0" applyNumberFormat="1" applyFont="1" applyFill="1" applyBorder="1"/>
    <xf numFmtId="44" fontId="10" fillId="2" borderId="0" xfId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/>
    <xf numFmtId="0" fontId="19" fillId="2" borderId="1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8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Alignment="1">
      <alignment horizontal="right"/>
    </xf>
    <xf numFmtId="0" fontId="13" fillId="2" borderId="9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1" fontId="3" fillId="2" borderId="0" xfId="0" applyNumberFormat="1" applyFont="1" applyFill="1" applyBorder="1"/>
    <xf numFmtId="165" fontId="3" fillId="0" borderId="0" xfId="1" applyNumberFormat="1" applyFont="1" applyFill="1" applyBorder="1"/>
    <xf numFmtId="44" fontId="3" fillId="2" borderId="0" xfId="1" applyFont="1" applyFill="1" applyBorder="1" applyAlignment="1">
      <alignment horizontal="left"/>
    </xf>
    <xf numFmtId="39" fontId="10" fillId="2" borderId="0" xfId="0" applyNumberFormat="1" applyFont="1" applyFill="1" applyBorder="1"/>
    <xf numFmtId="0" fontId="16" fillId="3" borderId="0" xfId="0" applyFont="1" applyFill="1" applyBorder="1"/>
    <xf numFmtId="37" fontId="9" fillId="2" borderId="1" xfId="0" applyNumberFormat="1" applyFont="1" applyFill="1" applyBorder="1"/>
    <xf numFmtId="44" fontId="8" fillId="2" borderId="3" xfId="1" applyFont="1" applyFill="1" applyBorder="1"/>
    <xf numFmtId="0" fontId="0" fillId="2" borderId="2" xfId="0" applyFill="1" applyBorder="1"/>
    <xf numFmtId="0" fontId="3" fillId="0" borderId="0" xfId="0" applyFont="1" applyFill="1" applyBorder="1" applyAlignment="1">
      <alignment horizontal="centerContinuous"/>
    </xf>
    <xf numFmtId="165" fontId="5" fillId="0" borderId="0" xfId="1" applyNumberFormat="1" applyFont="1" applyFill="1" applyBorder="1"/>
    <xf numFmtId="41" fontId="5" fillId="0" borderId="0" xfId="1" applyNumberFormat="1" applyFont="1" applyFill="1" applyBorder="1"/>
    <xf numFmtId="165" fontId="7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44" fontId="5" fillId="0" borderId="0" xfId="1" applyNumberFormat="1" applyFont="1" applyFill="1" applyBorder="1"/>
    <xf numFmtId="167" fontId="5" fillId="0" borderId="0" xfId="1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44" fontId="10" fillId="0" borderId="0" xfId="1" applyNumberFormat="1" applyFont="1" applyFill="1" applyBorder="1"/>
    <xf numFmtId="39" fontId="9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43" fontId="10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44" fontId="10" fillId="0" borderId="0" xfId="1" applyFont="1" applyFill="1" applyBorder="1"/>
    <xf numFmtId="44" fontId="9" fillId="0" borderId="0" xfId="1" applyFont="1" applyFill="1" applyBorder="1"/>
    <xf numFmtId="39" fontId="10" fillId="0" borderId="0" xfId="0" applyNumberFormat="1" applyFont="1" applyFill="1" applyBorder="1"/>
    <xf numFmtId="46" fontId="3" fillId="2" borderId="0" xfId="0" applyNumberFormat="1" applyFont="1" applyFill="1" applyBorder="1" applyAlignment="1"/>
    <xf numFmtId="39" fontId="10" fillId="2" borderId="0" xfId="1" applyNumberFormat="1" applyFont="1" applyFill="1" applyBorder="1"/>
    <xf numFmtId="44" fontId="8" fillId="2" borderId="7" xfId="1" applyNumberFormat="1" applyFont="1" applyFill="1" applyBorder="1"/>
    <xf numFmtId="0" fontId="13" fillId="4" borderId="0" xfId="0" applyFont="1" applyFill="1" applyBorder="1"/>
    <xf numFmtId="0" fontId="21" fillId="4" borderId="0" xfId="0" applyFont="1" applyFill="1" applyBorder="1"/>
    <xf numFmtId="0" fontId="22" fillId="4" borderId="0" xfId="0" applyFont="1" applyFill="1" applyBorder="1"/>
    <xf numFmtId="0" fontId="20" fillId="4" borderId="0" xfId="0" applyFont="1" applyFill="1" applyBorder="1"/>
    <xf numFmtId="0" fontId="18" fillId="4" borderId="0" xfId="0" applyFont="1" applyFill="1" applyBorder="1"/>
    <xf numFmtId="0" fontId="8" fillId="4" borderId="0" xfId="0" applyFont="1" applyFill="1" applyBorder="1"/>
    <xf numFmtId="2" fontId="17" fillId="4" borderId="0" xfId="0" applyNumberFormat="1" applyFont="1" applyFill="1" applyBorder="1" applyAlignment="1"/>
    <xf numFmtId="0" fontId="23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4" fillId="3" borderId="5" xfId="0" applyFont="1" applyFill="1" applyBorder="1"/>
    <xf numFmtId="41" fontId="4" fillId="3" borderId="10" xfId="0" applyNumberFormat="1" applyFont="1" applyFill="1" applyBorder="1" applyAlignment="1">
      <alignment horizontal="left"/>
    </xf>
    <xf numFmtId="41" fontId="4" fillId="3" borderId="5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left"/>
    </xf>
    <xf numFmtId="37" fontId="4" fillId="3" borderId="5" xfId="0" applyNumberFormat="1" applyFont="1" applyFill="1" applyBorder="1" applyAlignment="1">
      <alignment horizontal="left"/>
    </xf>
    <xf numFmtId="165" fontId="10" fillId="3" borderId="0" xfId="1" applyNumberFormat="1" applyFont="1" applyFill="1" applyBorder="1"/>
    <xf numFmtId="37" fontId="10" fillId="3" borderId="0" xfId="1" applyNumberFormat="1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0" borderId="0" xfId="0" applyFont="1" applyBorder="1"/>
    <xf numFmtId="0" fontId="27" fillId="0" borderId="0" xfId="0" applyFont="1"/>
    <xf numFmtId="0" fontId="4" fillId="2" borderId="10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10" xfId="0" applyFont="1" applyFill="1" applyBorder="1"/>
    <xf numFmtId="168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25" fillId="2" borderId="0" xfId="0" applyFont="1" applyFill="1"/>
    <xf numFmtId="169" fontId="28" fillId="2" borderId="0" xfId="0" applyNumberFormat="1" applyFont="1" applyFill="1" applyAlignment="1">
      <alignment horizontal="center"/>
    </xf>
    <xf numFmtId="5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29" fillId="3" borderId="0" xfId="0" applyFont="1" applyFill="1" applyBorder="1"/>
    <xf numFmtId="0" fontId="26" fillId="3" borderId="0" xfId="0" applyFont="1" applyFill="1" applyBorder="1" applyAlignment="1">
      <alignment horizontal="center"/>
    </xf>
    <xf numFmtId="42" fontId="10" fillId="3" borderId="0" xfId="0" applyNumberFormat="1" applyFont="1" applyFill="1" applyBorder="1"/>
    <xf numFmtId="0" fontId="30" fillId="3" borderId="0" xfId="0" applyFont="1" applyFill="1" applyBorder="1"/>
    <xf numFmtId="37" fontId="10" fillId="3" borderId="0" xfId="0" applyNumberFormat="1" applyFont="1" applyFill="1" applyBorder="1"/>
    <xf numFmtId="9" fontId="10" fillId="3" borderId="0" xfId="2" applyFont="1" applyFill="1" applyBorder="1"/>
    <xf numFmtId="9" fontId="10" fillId="3" borderId="0" xfId="0" applyNumberFormat="1" applyFont="1" applyFill="1" applyBorder="1"/>
    <xf numFmtId="41" fontId="10" fillId="2" borderId="6" xfId="0" applyNumberFormat="1" applyFont="1" applyFill="1" applyBorder="1" applyAlignment="1">
      <alignment horizontal="left"/>
    </xf>
    <xf numFmtId="165" fontId="8" fillId="2" borderId="0" xfId="0" applyNumberFormat="1" applyFont="1" applyFill="1" applyBorder="1"/>
    <xf numFmtId="42" fontId="10" fillId="2" borderId="0" xfId="0" applyNumberFormat="1" applyFont="1" applyFill="1" applyBorder="1"/>
    <xf numFmtId="165" fontId="10" fillId="2" borderId="12" xfId="1" applyNumberFormat="1" applyFont="1" applyFill="1" applyBorder="1"/>
    <xf numFmtId="41" fontId="8" fillId="2" borderId="6" xfId="0" applyNumberFormat="1" applyFont="1" applyFill="1" applyBorder="1"/>
    <xf numFmtId="9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41" fontId="10" fillId="2" borderId="0" xfId="0" applyNumberFormat="1" applyFont="1" applyFill="1" applyBorder="1"/>
    <xf numFmtId="41" fontId="10" fillId="2" borderId="6" xfId="0" applyNumberFormat="1" applyFont="1" applyFill="1" applyBorder="1"/>
    <xf numFmtId="42" fontId="10" fillId="2" borderId="0" xfId="0" applyNumberFormat="1" applyFont="1" applyFill="1" applyBorder="1" applyAlignment="1"/>
    <xf numFmtId="0" fontId="4" fillId="2" borderId="0" xfId="0" applyFont="1" applyFill="1" applyBorder="1"/>
    <xf numFmtId="42" fontId="0" fillId="0" borderId="0" xfId="0" applyNumberFormat="1"/>
    <xf numFmtId="0" fontId="0" fillId="0" borderId="14" xfId="0" applyFill="1" applyBorder="1" applyAlignment="1">
      <alignment horizontal="right"/>
    </xf>
    <xf numFmtId="0" fontId="3" fillId="0" borderId="14" xfId="0" applyFont="1" applyFill="1" applyBorder="1"/>
    <xf numFmtId="42" fontId="10" fillId="0" borderId="14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3" fillId="3" borderId="0" xfId="0" applyFont="1" applyFill="1" applyBorder="1"/>
    <xf numFmtId="41" fontId="5" fillId="3" borderId="0" xfId="0" applyNumberFormat="1" applyFont="1" applyFill="1" applyBorder="1"/>
    <xf numFmtId="41" fontId="5" fillId="3" borderId="6" xfId="0" applyNumberFormat="1" applyFont="1" applyFill="1" applyBorder="1"/>
    <xf numFmtId="42" fontId="10" fillId="2" borderId="11" xfId="0" applyNumberFormat="1" applyFont="1" applyFill="1" applyBorder="1"/>
    <xf numFmtId="42" fontId="28" fillId="2" borderId="0" xfId="0" applyNumberFormat="1" applyFont="1" applyFill="1" applyBorder="1"/>
    <xf numFmtId="41" fontId="28" fillId="2" borderId="6" xfId="0" applyNumberFormat="1" applyFont="1" applyFill="1" applyBorder="1"/>
    <xf numFmtId="42" fontId="28" fillId="2" borderId="11" xfId="0" applyNumberFormat="1" applyFont="1" applyFill="1" applyBorder="1"/>
    <xf numFmtId="42" fontId="10" fillId="2" borderId="12" xfId="0" applyNumberFormat="1" applyFont="1" applyFill="1" applyBorder="1"/>
    <xf numFmtId="165" fontId="3" fillId="2" borderId="0" xfId="1" applyNumberFormat="1" applyFont="1" applyFill="1" applyBorder="1" applyAlignment="1">
      <alignment horizontal="left"/>
    </xf>
    <xf numFmtId="41" fontId="5" fillId="3" borderId="0" xfId="1" applyNumberFormat="1" applyFont="1" applyFill="1" applyBorder="1"/>
    <xf numFmtId="0" fontId="10" fillId="2" borderId="0" xfId="0" applyFont="1" applyFill="1" applyBorder="1"/>
    <xf numFmtId="165" fontId="10" fillId="2" borderId="6" xfId="0" applyNumberFormat="1" applyFont="1" applyFill="1" applyBorder="1"/>
    <xf numFmtId="42" fontId="8" fillId="2" borderId="7" xfId="0" applyNumberFormat="1" applyFont="1" applyFill="1" applyBorder="1"/>
    <xf numFmtId="0" fontId="25" fillId="2" borderId="5" xfId="0" applyFont="1" applyFill="1" applyBorder="1"/>
    <xf numFmtId="0" fontId="33" fillId="2" borderId="0" xfId="0" applyFont="1" applyFill="1" applyBorder="1"/>
    <xf numFmtId="0" fontId="25" fillId="2" borderId="0" xfId="0" applyFont="1" applyFill="1" applyBorder="1"/>
    <xf numFmtId="0" fontId="25" fillId="2" borderId="4" xfId="0" applyFont="1" applyFill="1" applyBorder="1"/>
    <xf numFmtId="0" fontId="25" fillId="2" borderId="8" xfId="0" applyFont="1" applyFill="1" applyBorder="1"/>
    <xf numFmtId="0" fontId="25" fillId="2" borderId="3" xfId="0" applyFont="1" applyFill="1" applyBorder="1"/>
    <xf numFmtId="0" fontId="25" fillId="2" borderId="9" xfId="0" applyFont="1" applyFill="1" applyBorder="1"/>
    <xf numFmtId="41" fontId="28" fillId="2" borderId="0" xfId="0" applyNumberFormat="1" applyFont="1" applyFill="1" applyBorder="1"/>
    <xf numFmtId="42" fontId="8" fillId="2" borderId="0" xfId="0" applyNumberFormat="1" applyFont="1" applyFill="1" applyBorder="1"/>
    <xf numFmtId="41" fontId="10" fillId="2" borderId="6" xfId="1" applyNumberFormat="1" applyFont="1" applyFill="1" applyBorder="1"/>
    <xf numFmtId="41" fontId="28" fillId="2" borderId="0" xfId="0" applyNumberFormat="1" applyFont="1" applyFill="1"/>
    <xf numFmtId="41" fontId="10" fillId="2" borderId="6" xfId="0" applyNumberFormat="1" applyFont="1" applyFill="1" applyBorder="1" applyAlignment="1"/>
    <xf numFmtId="0" fontId="34" fillId="4" borderId="0" xfId="0" applyFont="1" applyFill="1" applyBorder="1"/>
    <xf numFmtId="165" fontId="35" fillId="2" borderId="0" xfId="1" applyNumberFormat="1" applyFont="1" applyFill="1" applyBorder="1"/>
    <xf numFmtId="41" fontId="35" fillId="2" borderId="0" xfId="1" applyNumberFormat="1" applyFont="1" applyFill="1" applyBorder="1"/>
    <xf numFmtId="166" fontId="35" fillId="2" borderId="6" xfId="0" applyNumberFormat="1" applyFont="1" applyFill="1" applyBorder="1"/>
    <xf numFmtId="42" fontId="35" fillId="2" borderId="0" xfId="0" applyNumberFormat="1" applyFont="1" applyFill="1" applyBorder="1"/>
    <xf numFmtId="41" fontId="35" fillId="2" borderId="6" xfId="1" applyNumberFormat="1" applyFont="1" applyFill="1" applyBorder="1"/>
    <xf numFmtId="165" fontId="36" fillId="2" borderId="7" xfId="0" applyNumberFormat="1" applyFont="1" applyFill="1" applyBorder="1"/>
    <xf numFmtId="165" fontId="36" fillId="2" borderId="11" xfId="0" applyNumberFormat="1" applyFont="1" applyFill="1" applyBorder="1"/>
    <xf numFmtId="165" fontId="35" fillId="2" borderId="0" xfId="0" applyNumberFormat="1" applyFont="1" applyFill="1" applyBorder="1"/>
    <xf numFmtId="37" fontId="35" fillId="2" borderId="6" xfId="0" applyNumberFormat="1" applyFont="1" applyFill="1" applyBorder="1"/>
    <xf numFmtId="41" fontId="35" fillId="2" borderId="6" xfId="0" applyNumberFormat="1" applyFont="1" applyFill="1" applyBorder="1"/>
    <xf numFmtId="165" fontId="35" fillId="2" borderId="6" xfId="1" applyNumberFormat="1" applyFont="1" applyFill="1" applyBorder="1"/>
    <xf numFmtId="37" fontId="35" fillId="2" borderId="0" xfId="0" applyNumberFormat="1" applyFont="1" applyFill="1" applyBorder="1"/>
    <xf numFmtId="41" fontId="35" fillId="2" borderId="6" xfId="0" applyNumberFormat="1" applyFont="1" applyFill="1" applyBorder="1" applyAlignment="1">
      <alignment horizontal="left"/>
    </xf>
    <xf numFmtId="42" fontId="10" fillId="2" borderId="15" xfId="0" applyNumberFormat="1" applyFont="1" applyFill="1" applyBorder="1"/>
    <xf numFmtId="42" fontId="35" fillId="3" borderId="0" xfId="0" applyNumberFormat="1" applyFont="1" applyFill="1" applyBorder="1"/>
    <xf numFmtId="166" fontId="35" fillId="2" borderId="0" xfId="0" applyNumberFormat="1" applyFont="1" applyFill="1" applyBorder="1"/>
    <xf numFmtId="42" fontId="5" fillId="3" borderId="0" xfId="1" applyNumberFormat="1" applyFont="1" applyFill="1" applyBorder="1"/>
    <xf numFmtId="42" fontId="5" fillId="3" borderId="0" xfId="2" applyNumberFormat="1" applyFont="1" applyFill="1" applyBorder="1"/>
    <xf numFmtId="165" fontId="35" fillId="2" borderId="11" xfId="0" applyNumberFormat="1" applyFont="1" applyFill="1" applyBorder="1"/>
    <xf numFmtId="43" fontId="35" fillId="2" borderId="6" xfId="0" applyNumberFormat="1" applyFont="1" applyFill="1" applyBorder="1" applyAlignment="1">
      <alignment horizontal="left"/>
    </xf>
    <xf numFmtId="44" fontId="35" fillId="2" borderId="0" xfId="1" applyNumberFormat="1" applyFont="1" applyFill="1" applyBorder="1"/>
    <xf numFmtId="44" fontId="10" fillId="2" borderId="0" xfId="0" applyNumberFormat="1" applyFont="1" applyFill="1" applyBorder="1"/>
    <xf numFmtId="44" fontId="35" fillId="2" borderId="11" xfId="0" applyNumberFormat="1" applyFont="1" applyFill="1" applyBorder="1"/>
    <xf numFmtId="44" fontId="35" fillId="2" borderId="0" xfId="0" applyNumberFormat="1" applyFont="1" applyFill="1" applyBorder="1"/>
    <xf numFmtId="43" fontId="35" fillId="2" borderId="0" xfId="1" applyNumberFormat="1" applyFont="1" applyFill="1" applyBorder="1"/>
    <xf numFmtId="43" fontId="35" fillId="2" borderId="6" xfId="1" applyNumberFormat="1" applyFont="1" applyFill="1" applyBorder="1"/>
    <xf numFmtId="0" fontId="13" fillId="2" borderId="0" xfId="1" applyNumberFormat="1" applyFont="1" applyFill="1" applyBorder="1" applyAlignment="1">
      <alignment horizontal="left"/>
    </xf>
    <xf numFmtId="170" fontId="0" fillId="0" borderId="0" xfId="0" applyNumberFormat="1"/>
    <xf numFmtId="41" fontId="10" fillId="2" borderId="0" xfId="1" applyNumberFormat="1" applyFont="1" applyFill="1" applyBorder="1"/>
    <xf numFmtId="165" fontId="0" fillId="0" borderId="0" xfId="0" applyNumberFormat="1"/>
    <xf numFmtId="0" fontId="35" fillId="2" borderId="0" xfId="0" applyFont="1" applyFill="1" applyBorder="1"/>
    <xf numFmtId="167" fontId="35" fillId="2" borderId="0" xfId="1" applyNumberFormat="1" applyFont="1" applyFill="1" applyBorder="1"/>
    <xf numFmtId="39" fontId="35" fillId="2" borderId="6" xfId="1" applyNumberFormat="1" applyFont="1" applyFill="1" applyBorder="1" applyAlignment="1">
      <alignment horizontal="right"/>
    </xf>
    <xf numFmtId="39" fontId="35" fillId="2" borderId="6" xfId="1" applyNumberFormat="1" applyFont="1" applyFill="1" applyBorder="1"/>
    <xf numFmtId="44" fontId="35" fillId="2" borderId="11" xfId="1" applyFont="1" applyFill="1" applyBorder="1"/>
    <xf numFmtId="44" fontId="35" fillId="2" borderId="0" xfId="1" applyFont="1" applyFill="1" applyBorder="1"/>
    <xf numFmtId="39" fontId="35" fillId="2" borderId="0" xfId="0" applyNumberFormat="1" applyFont="1" applyFill="1" applyBorder="1"/>
    <xf numFmtId="44" fontId="3" fillId="0" borderId="0" xfId="0" applyNumberFormat="1" applyFont="1"/>
    <xf numFmtId="41" fontId="35" fillId="2" borderId="0" xfId="0" applyNumberFormat="1" applyFont="1" applyFill="1" applyBorder="1"/>
    <xf numFmtId="44" fontId="0" fillId="0" borderId="0" xfId="0" applyNumberFormat="1"/>
    <xf numFmtId="0" fontId="4" fillId="5" borderId="0" xfId="0" applyFont="1" applyFill="1" applyBorder="1"/>
    <xf numFmtId="0" fontId="3" fillId="5" borderId="10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0" fontId="3" fillId="5" borderId="0" xfId="0" applyFont="1" applyFill="1" applyBorder="1"/>
    <xf numFmtId="42" fontId="5" fillId="5" borderId="0" xfId="0" applyNumberFormat="1" applyFont="1" applyFill="1" applyBorder="1"/>
    <xf numFmtId="0" fontId="3" fillId="5" borderId="4" xfId="0" applyFont="1" applyFill="1" applyBorder="1"/>
    <xf numFmtId="0" fontId="15" fillId="5" borderId="0" xfId="0" applyFont="1" applyFill="1" applyBorder="1"/>
    <xf numFmtId="41" fontId="5" fillId="5" borderId="0" xfId="0" applyNumberFormat="1" applyFont="1" applyFill="1" applyBorder="1"/>
    <xf numFmtId="42" fontId="35" fillId="5" borderId="11" xfId="0" applyNumberFormat="1" applyFont="1" applyFill="1" applyBorder="1"/>
    <xf numFmtId="0" fontId="5" fillId="5" borderId="0" xfId="0" applyFont="1" applyFill="1" applyBorder="1"/>
    <xf numFmtId="0" fontId="0" fillId="5" borderId="5" xfId="0" applyFill="1" applyBorder="1"/>
    <xf numFmtId="0" fontId="32" fillId="5" borderId="0" xfId="0" applyFont="1" applyFill="1" applyBorder="1"/>
    <xf numFmtId="0" fontId="0" fillId="5" borderId="4" xfId="0" applyFill="1" applyBorder="1"/>
    <xf numFmtId="41" fontId="5" fillId="5" borderId="6" xfId="0" applyNumberFormat="1" applyFont="1" applyFill="1" applyBorder="1"/>
    <xf numFmtId="0" fontId="0" fillId="5" borderId="0" xfId="0" applyFill="1" applyBorder="1"/>
    <xf numFmtId="42" fontId="35" fillId="5" borderId="12" xfId="0" applyNumberFormat="1" applyFont="1" applyFill="1" applyBorder="1"/>
    <xf numFmtId="0" fontId="0" fillId="5" borderId="8" xfId="0" applyFill="1" applyBorder="1"/>
    <xf numFmtId="0" fontId="3" fillId="5" borderId="3" xfId="0" applyFont="1" applyFill="1" applyBorder="1"/>
    <xf numFmtId="0" fontId="3" fillId="5" borderId="9" xfId="0" applyFont="1" applyFill="1" applyBorder="1"/>
    <xf numFmtId="41" fontId="3" fillId="0" borderId="0" xfId="0" applyNumberFormat="1" applyFont="1"/>
    <xf numFmtId="165" fontId="3" fillId="0" borderId="0" xfId="0" applyNumberFormat="1" applyFont="1"/>
    <xf numFmtId="170" fontId="3" fillId="0" borderId="0" xfId="0" applyNumberFormat="1" applyFont="1"/>
    <xf numFmtId="42" fontId="16" fillId="3" borderId="0" xfId="0" applyNumberFormat="1" applyFont="1" applyFill="1" applyBorder="1"/>
    <xf numFmtId="42" fontId="30" fillId="3" borderId="0" xfId="0" applyNumberFormat="1" applyFont="1" applyFill="1" applyBorder="1"/>
    <xf numFmtId="171" fontId="0" fillId="0" borderId="0" xfId="0" applyNumberFormat="1"/>
    <xf numFmtId="43" fontId="35" fillId="2" borderId="0" xfId="0" applyNumberFormat="1" applyFont="1" applyFill="1" applyBorder="1"/>
    <xf numFmtId="166" fontId="3" fillId="3" borderId="0" xfId="3" applyNumberFormat="1" applyFont="1" applyFill="1" applyBorder="1"/>
    <xf numFmtId="0" fontId="0" fillId="5" borderId="0" xfId="0" applyFill="1"/>
    <xf numFmtId="43" fontId="35" fillId="2" borderId="6" xfId="0" applyNumberFormat="1" applyFont="1" applyFill="1" applyBorder="1"/>
    <xf numFmtId="41" fontId="0" fillId="0" borderId="0" xfId="0" applyNumberFormat="1"/>
    <xf numFmtId="42" fontId="3" fillId="0" borderId="0" xfId="0" applyNumberFormat="1" applyFont="1"/>
    <xf numFmtId="0" fontId="15" fillId="3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155"/>
    <col min="4" max="4" width="42.5703125" style="155" customWidth="1"/>
    <col min="5" max="16384" width="9.140625" style="155"/>
  </cols>
  <sheetData>
    <row r="1" spans="1:29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29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1:29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</row>
    <row r="5" spans="1:29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</row>
    <row r="6" spans="1:29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</row>
    <row r="7" spans="1:29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</row>
    <row r="8" spans="1:29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</row>
    <row r="9" spans="1:29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</row>
    <row r="10" spans="1:29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</row>
    <row r="11" spans="1:29" x14ac:dyDescent="0.2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</row>
    <row r="12" spans="1:29" ht="59.25" x14ac:dyDescent="0.75">
      <c r="A12" s="152"/>
      <c r="B12" s="152"/>
      <c r="C12" s="152"/>
      <c r="D12" s="206" t="s">
        <v>6</v>
      </c>
      <c r="E12" s="152"/>
      <c r="F12" s="207"/>
      <c r="G12" s="152"/>
      <c r="H12" s="152"/>
      <c r="I12" s="152"/>
      <c r="J12" s="152"/>
      <c r="K12" s="152"/>
      <c r="L12" s="152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</row>
    <row r="13" spans="1:29" x14ac:dyDescent="0.2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</row>
    <row r="14" spans="1:29" ht="23.25" x14ac:dyDescent="0.35">
      <c r="A14" s="152"/>
      <c r="B14" s="152"/>
      <c r="C14" s="152"/>
      <c r="D14" s="208" t="s">
        <v>282</v>
      </c>
      <c r="E14" s="152"/>
      <c r="F14" s="152"/>
      <c r="G14" s="152"/>
      <c r="H14" s="152"/>
      <c r="I14" s="152"/>
      <c r="J14" s="152"/>
      <c r="K14" s="152"/>
      <c r="L14" s="152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</row>
    <row r="15" spans="1:29" x14ac:dyDescent="0.2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</row>
    <row r="16" spans="1:29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</row>
    <row r="17" spans="1:29" ht="15" x14ac:dyDescent="0.2">
      <c r="A17" s="152"/>
      <c r="B17" s="152"/>
      <c r="C17" s="152"/>
      <c r="D17" s="200"/>
      <c r="E17" s="152"/>
      <c r="F17" s="152"/>
      <c r="G17" s="152"/>
      <c r="H17" s="152"/>
      <c r="I17" s="152"/>
      <c r="J17" s="152"/>
      <c r="K17" s="152"/>
      <c r="L17" s="152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</row>
    <row r="18" spans="1:29" ht="15.75" x14ac:dyDescent="0.25">
      <c r="A18" s="152"/>
      <c r="B18" s="152"/>
      <c r="C18" s="152"/>
      <c r="D18" s="201" t="s">
        <v>83</v>
      </c>
      <c r="E18" s="152"/>
      <c r="F18" s="152"/>
      <c r="G18" s="152"/>
      <c r="H18" s="152"/>
      <c r="I18" s="152"/>
      <c r="J18" s="152"/>
      <c r="K18" s="152"/>
      <c r="L18" s="152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</row>
    <row r="19" spans="1:29" ht="15.75" x14ac:dyDescent="0.25">
      <c r="A19" s="152"/>
      <c r="B19" s="152"/>
      <c r="C19" s="152"/>
      <c r="D19" s="202" t="s">
        <v>84</v>
      </c>
      <c r="E19" s="152"/>
      <c r="F19" s="152"/>
      <c r="G19" s="152"/>
      <c r="H19" s="152"/>
      <c r="I19" s="152"/>
      <c r="J19" s="152"/>
      <c r="K19" s="152"/>
      <c r="L19" s="152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</row>
    <row r="20" spans="1:29" ht="15.75" x14ac:dyDescent="0.25">
      <c r="A20" s="152"/>
      <c r="B20" s="152"/>
      <c r="C20" s="152"/>
      <c r="D20" s="203" t="s">
        <v>80</v>
      </c>
      <c r="E20" s="152"/>
      <c r="F20" s="152"/>
      <c r="G20" s="152"/>
      <c r="H20" s="152"/>
      <c r="I20" s="152"/>
      <c r="J20" s="152"/>
      <c r="K20" s="152"/>
      <c r="L20" s="152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</row>
    <row r="21" spans="1:29" ht="15.75" x14ac:dyDescent="0.25">
      <c r="A21" s="152"/>
      <c r="B21" s="152"/>
      <c r="C21" s="152"/>
      <c r="D21" s="204" t="s">
        <v>81</v>
      </c>
      <c r="E21" s="152"/>
      <c r="F21" s="152"/>
      <c r="G21" s="152"/>
      <c r="H21" s="152"/>
      <c r="I21" s="152"/>
      <c r="J21" s="152"/>
      <c r="K21" s="152"/>
      <c r="L21" s="152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</row>
    <row r="22" spans="1:29" ht="15.75" x14ac:dyDescent="0.25">
      <c r="A22" s="152"/>
      <c r="B22" s="152"/>
      <c r="C22" s="152"/>
      <c r="D22" s="205" t="s">
        <v>82</v>
      </c>
      <c r="E22" s="152"/>
      <c r="F22" s="152"/>
      <c r="G22" s="152"/>
      <c r="H22" s="152"/>
      <c r="I22" s="152"/>
      <c r="J22" s="152"/>
      <c r="K22" s="152"/>
      <c r="L22" s="152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</row>
    <row r="23" spans="1:29" ht="15" x14ac:dyDescent="0.2">
      <c r="A23" s="152"/>
      <c r="B23" s="152"/>
      <c r="C23" s="152"/>
      <c r="D23" s="200"/>
      <c r="E23" s="152"/>
      <c r="F23" s="152"/>
      <c r="G23" s="152"/>
      <c r="H23" s="152"/>
      <c r="I23" s="152"/>
      <c r="J23" s="152"/>
      <c r="K23" s="152"/>
      <c r="L23" s="152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</row>
    <row r="24" spans="1:29" x14ac:dyDescent="0.2">
      <c r="A24" s="152"/>
      <c r="B24" s="152"/>
      <c r="C24" s="152"/>
      <c r="D24" s="278" t="s">
        <v>216</v>
      </c>
      <c r="E24" s="152"/>
      <c r="F24" s="152"/>
      <c r="G24" s="152"/>
      <c r="H24" s="152"/>
      <c r="I24" s="152"/>
      <c r="J24" s="152"/>
      <c r="K24" s="152"/>
      <c r="L24" s="152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</row>
    <row r="25" spans="1:29" x14ac:dyDescent="0.2">
      <c r="A25" s="152"/>
      <c r="B25" s="152"/>
      <c r="C25" s="152"/>
      <c r="D25" s="278" t="s">
        <v>217</v>
      </c>
      <c r="E25" s="152"/>
      <c r="F25" s="152"/>
      <c r="G25" s="152"/>
      <c r="H25" s="152"/>
      <c r="I25" s="152"/>
      <c r="J25" s="152"/>
      <c r="K25" s="152"/>
      <c r="L25" s="152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</row>
    <row r="26" spans="1:29" x14ac:dyDescent="0.2">
      <c r="A26" s="152"/>
      <c r="B26" s="152"/>
      <c r="C26" s="152"/>
      <c r="D26" s="278" t="s">
        <v>218</v>
      </c>
      <c r="E26" s="152"/>
      <c r="F26" s="152"/>
      <c r="G26" s="152"/>
      <c r="H26" s="152"/>
      <c r="I26" s="152"/>
      <c r="J26" s="152"/>
      <c r="K26" s="152"/>
      <c r="L26" s="152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</row>
    <row r="27" spans="1:29" x14ac:dyDescent="0.2">
      <c r="A27" s="152"/>
      <c r="B27" s="152"/>
      <c r="C27" s="152"/>
      <c r="D27" s="278" t="s">
        <v>219</v>
      </c>
      <c r="E27" s="152"/>
      <c r="F27" s="152"/>
      <c r="G27" s="152"/>
      <c r="H27" s="152"/>
      <c r="I27" s="152"/>
      <c r="J27" s="152"/>
      <c r="K27" s="152"/>
      <c r="L27" s="152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</row>
    <row r="28" spans="1:29" x14ac:dyDescent="0.2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</row>
    <row r="29" spans="1:29" x14ac:dyDescent="0.2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</row>
    <row r="30" spans="1:29" x14ac:dyDescent="0.2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</row>
    <row r="31" spans="1:29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</row>
    <row r="32" spans="1:29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</row>
    <row r="33" spans="1:29" x14ac:dyDescent="0.2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</row>
    <row r="34" spans="1:29" x14ac:dyDescent="0.2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</row>
    <row r="35" spans="1:29" x14ac:dyDescent="0.2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</row>
    <row r="36" spans="1:29" x14ac:dyDescent="0.2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</row>
    <row r="37" spans="1:29" x14ac:dyDescent="0.2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</row>
    <row r="38" spans="1:29" x14ac:dyDescent="0.2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</row>
    <row r="39" spans="1:29" x14ac:dyDescent="0.2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</row>
    <row r="40" spans="1:29" x14ac:dyDescent="0.2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</row>
    <row r="41" spans="1:29" x14ac:dyDescent="0.2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  <row r="42" spans="1:29" x14ac:dyDescent="0.2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</row>
    <row r="43" spans="1:29" x14ac:dyDescent="0.2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</row>
    <row r="44" spans="1:29" x14ac:dyDescent="0.2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</row>
    <row r="45" spans="1:29" x14ac:dyDescent="0.2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29" x14ac:dyDescent="0.2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29" x14ac:dyDescent="0.2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29" x14ac:dyDescent="0.2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</row>
    <row r="49" spans="1:12" x14ac:dyDescent="0.2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</row>
    <row r="50" spans="1:12" x14ac:dyDescent="0.2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  <row r="51" spans="1:12" x14ac:dyDescent="0.2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</row>
    <row r="52" spans="1:12" x14ac:dyDescent="0.2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1:12" x14ac:dyDescent="0.2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</row>
    <row r="54" spans="1:12" x14ac:dyDescent="0.2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</row>
    <row r="55" spans="1:12" x14ac:dyDescent="0.2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</row>
    <row r="56" spans="1:12" x14ac:dyDescent="0.2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</row>
    <row r="57" spans="1:12" x14ac:dyDescent="0.2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</row>
    <row r="58" spans="1:12" x14ac:dyDescent="0.2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x14ac:dyDescent="0.2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x14ac:dyDescent="0.2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</row>
    <row r="62" spans="1:12" x14ac:dyDescent="0.2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</row>
    <row r="63" spans="1:12" x14ac:dyDescent="0.2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</row>
    <row r="64" spans="1:12" x14ac:dyDescent="0.2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</row>
    <row r="65" spans="1:12" x14ac:dyDescent="0.2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</row>
    <row r="66" spans="1:12" x14ac:dyDescent="0.2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</row>
    <row r="67" spans="1:12" x14ac:dyDescent="0.2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</row>
    <row r="68" spans="1:12" x14ac:dyDescent="0.2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</row>
    <row r="69" spans="1:12" x14ac:dyDescent="0.2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</row>
    <row r="70" spans="1:12" x14ac:dyDescent="0.2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</row>
    <row r="71" spans="1:12" x14ac:dyDescent="0.2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</row>
    <row r="72" spans="1:12" x14ac:dyDescent="0.2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</row>
    <row r="73" spans="1:12" x14ac:dyDescent="0.2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</row>
    <row r="74" spans="1:12" x14ac:dyDescent="0.2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</row>
    <row r="75" spans="1:12" x14ac:dyDescent="0.2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</row>
    <row r="76" spans="1:12" x14ac:dyDescent="0.2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</row>
    <row r="77" spans="1:12" x14ac:dyDescent="0.2">
      <c r="A77" s="153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</row>
    <row r="78" spans="1:12" x14ac:dyDescent="0.2">
      <c r="A78" s="153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</row>
    <row r="79" spans="1:12" x14ac:dyDescent="0.2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</row>
    <row r="80" spans="1:12" x14ac:dyDescent="0.2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</row>
    <row r="81" spans="1:12" x14ac:dyDescent="0.2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</row>
    <row r="82" spans="1:12" x14ac:dyDescent="0.2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</row>
    <row r="83" spans="1:12" x14ac:dyDescent="0.2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</row>
    <row r="84" spans="1:12" x14ac:dyDescent="0.2">
      <c r="A84" s="15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</row>
    <row r="85" spans="1:12" x14ac:dyDescent="0.2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</row>
    <row r="86" spans="1:12" x14ac:dyDescent="0.2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</row>
    <row r="87" spans="1:12" x14ac:dyDescent="0.2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</row>
    <row r="88" spans="1:12" x14ac:dyDescent="0.2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</row>
    <row r="89" spans="1:12" x14ac:dyDescent="0.2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</row>
    <row r="90" spans="1:12" x14ac:dyDescent="0.2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</row>
    <row r="91" spans="1:12" x14ac:dyDescent="0.2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</row>
    <row r="92" spans="1:12" x14ac:dyDescent="0.2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</row>
    <row r="93" spans="1:12" x14ac:dyDescent="0.2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</row>
    <row r="94" spans="1:12" x14ac:dyDescent="0.2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</row>
    <row r="95" spans="1:12" x14ac:dyDescent="0.2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</row>
    <row r="96" spans="1:12" x14ac:dyDescent="0.2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</row>
    <row r="97" spans="1:12" x14ac:dyDescent="0.2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</row>
    <row r="98" spans="1:12" x14ac:dyDescent="0.2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</row>
    <row r="99" spans="1:12" x14ac:dyDescent="0.2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</row>
    <row r="100" spans="1:12" x14ac:dyDescent="0.2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</row>
    <row r="101" spans="1:12" x14ac:dyDescent="0.2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</row>
    <row r="102" spans="1:12" x14ac:dyDescent="0.2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</row>
    <row r="103" spans="1:12" x14ac:dyDescent="0.2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</row>
    <row r="104" spans="1:12" x14ac:dyDescent="0.2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</row>
    <row r="105" spans="1:12" x14ac:dyDescent="0.2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</row>
    <row r="106" spans="1:12" x14ac:dyDescent="0.2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"/>
  <dimension ref="A1:I21"/>
  <sheetViews>
    <sheetView workbookViewId="0">
      <selection activeCell="D19" sqref="D19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8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34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9"/>
      <c r="C6" s="50"/>
      <c r="D6" s="51"/>
      <c r="E6" s="52"/>
      <c r="F6" s="2"/>
      <c r="G6" s="2"/>
      <c r="H6" s="2"/>
      <c r="I6" s="2"/>
    </row>
    <row r="7" spans="2:9" ht="15" x14ac:dyDescent="0.2">
      <c r="B7" s="53"/>
      <c r="C7" s="51" t="s">
        <v>268</v>
      </c>
      <c r="D7" s="54">
        <v>490000</v>
      </c>
      <c r="E7" s="55"/>
      <c r="F7" s="2"/>
      <c r="G7" s="2"/>
      <c r="H7" s="2"/>
      <c r="I7" s="2"/>
    </row>
    <row r="8" spans="2:9" ht="15" x14ac:dyDescent="0.2">
      <c r="B8" s="53"/>
      <c r="C8" s="51" t="s">
        <v>269</v>
      </c>
      <c r="D8" s="58">
        <v>3400000</v>
      </c>
      <c r="E8" s="55"/>
      <c r="F8" s="2"/>
      <c r="G8" s="2"/>
      <c r="H8" s="2"/>
      <c r="I8" s="2"/>
    </row>
    <row r="9" spans="2:9" ht="15" x14ac:dyDescent="0.2">
      <c r="B9" s="53"/>
      <c r="C9" s="51"/>
      <c r="D9" s="54"/>
      <c r="E9" s="55"/>
      <c r="F9" s="2"/>
      <c r="G9" s="2"/>
      <c r="H9" s="2"/>
      <c r="I9" s="2"/>
    </row>
    <row r="10" spans="2:9" ht="15" x14ac:dyDescent="0.2">
      <c r="B10" s="53"/>
      <c r="C10" s="51" t="s">
        <v>248</v>
      </c>
      <c r="D10" s="54">
        <v>525000</v>
      </c>
      <c r="E10" s="57"/>
      <c r="F10" s="2"/>
      <c r="G10" s="2"/>
      <c r="H10" s="2"/>
      <c r="I10" s="2"/>
    </row>
    <row r="11" spans="2:9" ht="15" x14ac:dyDescent="0.2">
      <c r="B11" s="53"/>
      <c r="C11" s="51" t="s">
        <v>249</v>
      </c>
      <c r="D11" s="56">
        <v>3750000</v>
      </c>
      <c r="E11" s="57"/>
      <c r="F11" s="2"/>
      <c r="G11" s="2"/>
      <c r="H11" s="2"/>
      <c r="I11" s="2"/>
    </row>
    <row r="12" spans="2:9" ht="15" x14ac:dyDescent="0.2">
      <c r="B12" s="53"/>
      <c r="C12" s="51"/>
      <c r="D12" s="56"/>
      <c r="E12" s="57"/>
      <c r="F12" s="2"/>
      <c r="G12" s="2"/>
      <c r="H12" s="2"/>
      <c r="I12" s="2"/>
    </row>
    <row r="13" spans="2:9" ht="15" x14ac:dyDescent="0.2">
      <c r="B13" s="53"/>
      <c r="C13" s="51" t="s">
        <v>36</v>
      </c>
      <c r="D13" s="54">
        <v>335000</v>
      </c>
      <c r="E13" s="57"/>
      <c r="F13" s="2"/>
      <c r="G13" s="2"/>
      <c r="H13" s="2"/>
      <c r="I13" s="2"/>
    </row>
    <row r="14" spans="2:9" ht="15.75" thickBot="1" x14ac:dyDescent="0.25">
      <c r="B14" s="59"/>
      <c r="C14" s="60"/>
      <c r="D14" s="60"/>
      <c r="E14" s="61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341"/>
      <c r="E16" s="2"/>
      <c r="F16" s="2"/>
      <c r="G16" s="2"/>
      <c r="H16" s="2"/>
      <c r="I16" s="2"/>
    </row>
    <row r="17" spans="1:9" ht="15.75" thickBot="1" x14ac:dyDescent="0.25">
      <c r="A17" s="40"/>
      <c r="C17" s="95"/>
      <c r="D17" s="2"/>
      <c r="E17" s="39"/>
      <c r="F17" s="39"/>
      <c r="G17" s="2"/>
      <c r="H17" s="2"/>
      <c r="I17" s="2"/>
    </row>
    <row r="18" spans="1:9" ht="15" x14ac:dyDescent="0.2">
      <c r="A18" s="48"/>
      <c r="B18" s="66"/>
      <c r="C18" s="4"/>
      <c r="D18" s="91"/>
      <c r="E18" s="78"/>
      <c r="F18" s="2"/>
    </row>
    <row r="19" spans="1:9" ht="15.75" x14ac:dyDescent="0.25">
      <c r="A19" s="48"/>
      <c r="B19" s="67"/>
      <c r="C19" s="25" t="s">
        <v>86</v>
      </c>
      <c r="D19" s="101">
        <f>D13-((D11+D10)-(D8+D7))</f>
        <v>-50000</v>
      </c>
      <c r="E19" s="83"/>
      <c r="F19" s="2"/>
    </row>
    <row r="20" spans="1:9" ht="13.5" thickBot="1" x14ac:dyDescent="0.25">
      <c r="A20" s="48"/>
      <c r="B20" s="68"/>
      <c r="C20" s="21"/>
      <c r="D20" s="102"/>
      <c r="E20" s="99"/>
    </row>
    <row r="21" spans="1:9" x14ac:dyDescent="0.2">
      <c r="A21" s="40"/>
      <c r="F21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1"/>
  <dimension ref="A1:I23"/>
  <sheetViews>
    <sheetView workbookViewId="0">
      <selection activeCell="C1" sqref="C1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9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213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9"/>
      <c r="C6" s="50"/>
      <c r="D6" s="51"/>
      <c r="E6" s="52"/>
      <c r="F6" s="2"/>
      <c r="G6" s="2"/>
      <c r="H6" s="2"/>
      <c r="I6" s="2"/>
    </row>
    <row r="7" spans="2:9" ht="15" x14ac:dyDescent="0.2">
      <c r="B7" s="53"/>
      <c r="C7" s="51" t="s">
        <v>168</v>
      </c>
      <c r="D7" s="51"/>
      <c r="E7" s="103"/>
      <c r="F7" s="2"/>
      <c r="G7" s="2"/>
      <c r="H7" s="2"/>
      <c r="I7" s="2"/>
    </row>
    <row r="8" spans="2:9" ht="15" x14ac:dyDescent="0.2">
      <c r="B8" s="53"/>
      <c r="C8" s="51" t="s">
        <v>250</v>
      </c>
      <c r="D8" s="214">
        <f>'#8'!D17</f>
        <v>90000</v>
      </c>
      <c r="E8" s="55"/>
      <c r="F8" s="2"/>
      <c r="G8" s="2"/>
      <c r="H8" s="2"/>
      <c r="I8" s="2"/>
    </row>
    <row r="9" spans="2:9" ht="15" x14ac:dyDescent="0.2">
      <c r="B9" s="53"/>
      <c r="C9" s="51" t="s">
        <v>251</v>
      </c>
      <c r="D9" s="215">
        <f>'#9'!D19</f>
        <v>-50000</v>
      </c>
      <c r="E9" s="55"/>
      <c r="F9" s="2"/>
      <c r="G9" s="2"/>
      <c r="H9" s="2"/>
      <c r="I9" s="2"/>
    </row>
    <row r="10" spans="2:9" ht="15" x14ac:dyDescent="0.2">
      <c r="B10" s="53"/>
      <c r="C10" s="51"/>
      <c r="D10" s="54"/>
      <c r="E10" s="55"/>
      <c r="F10" s="2"/>
      <c r="G10" s="2"/>
      <c r="H10" s="2"/>
      <c r="I10" s="2"/>
    </row>
    <row r="11" spans="2:9" ht="15" x14ac:dyDescent="0.2">
      <c r="B11" s="53"/>
      <c r="C11" s="51" t="s">
        <v>37</v>
      </c>
      <c r="D11" s="54"/>
      <c r="E11" s="55"/>
      <c r="F11" s="2"/>
      <c r="G11" s="2"/>
      <c r="H11" s="2"/>
      <c r="I11" s="2"/>
    </row>
    <row r="12" spans="2:9" ht="15" x14ac:dyDescent="0.2">
      <c r="B12" s="53"/>
      <c r="C12" s="51" t="s">
        <v>252</v>
      </c>
      <c r="D12" s="54">
        <v>735000</v>
      </c>
      <c r="E12" s="57"/>
      <c r="F12" s="2"/>
      <c r="G12" s="2"/>
      <c r="H12" s="2"/>
      <c r="I12" s="2"/>
    </row>
    <row r="13" spans="2:9" ht="15" x14ac:dyDescent="0.2">
      <c r="B13" s="53"/>
      <c r="C13" s="51" t="s">
        <v>38</v>
      </c>
      <c r="D13" s="58">
        <v>-96000</v>
      </c>
      <c r="E13" s="57"/>
      <c r="F13" s="2"/>
      <c r="G13" s="2"/>
      <c r="H13" s="2"/>
      <c r="I13" s="2"/>
    </row>
    <row r="14" spans="2:9" ht="15.75" thickBot="1" x14ac:dyDescent="0.25">
      <c r="B14" s="59"/>
      <c r="C14" s="60"/>
      <c r="D14" s="60"/>
      <c r="E14" s="61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95"/>
      <c r="D17" s="2"/>
      <c r="E17" s="39"/>
      <c r="F17" s="39"/>
      <c r="G17" s="2"/>
      <c r="H17" s="2"/>
      <c r="I17" s="2"/>
    </row>
    <row r="18" spans="1:9" ht="15" x14ac:dyDescent="0.2">
      <c r="A18" s="48"/>
      <c r="B18" s="66"/>
      <c r="C18" s="4"/>
      <c r="D18" s="91"/>
      <c r="E18" s="78"/>
    </row>
    <row r="19" spans="1:9" ht="15" x14ac:dyDescent="0.2">
      <c r="A19" s="48"/>
      <c r="B19" s="67"/>
      <c r="C19" s="25" t="s">
        <v>221</v>
      </c>
      <c r="D19" s="104">
        <f>D8+D9</f>
        <v>40000</v>
      </c>
      <c r="E19" s="83"/>
    </row>
    <row r="20" spans="1:9" ht="15" x14ac:dyDescent="0.2">
      <c r="A20" s="48"/>
      <c r="B20" s="67"/>
      <c r="C20" s="25"/>
      <c r="D20" s="104"/>
      <c r="E20" s="83"/>
    </row>
    <row r="21" spans="1:9" ht="15.75" x14ac:dyDescent="0.25">
      <c r="A21" s="48"/>
      <c r="B21" s="67"/>
      <c r="C21" s="25" t="s">
        <v>222</v>
      </c>
      <c r="D21" s="105">
        <f>D19+D13+D12</f>
        <v>679000</v>
      </c>
      <c r="E21" s="8"/>
    </row>
    <row r="22" spans="1:9" ht="13.5" thickBot="1" x14ac:dyDescent="0.25">
      <c r="A22" s="48"/>
      <c r="B22" s="68"/>
      <c r="C22" s="21"/>
      <c r="D22" s="100"/>
      <c r="E22" s="99"/>
    </row>
    <row r="23" spans="1:9" x14ac:dyDescent="0.2">
      <c r="A23" s="40"/>
      <c r="F2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4"/>
  <dimension ref="A1:AS381"/>
  <sheetViews>
    <sheetView zoomScaleNormal="100" workbookViewId="0">
      <selection activeCell="D70" sqref="D70"/>
    </sheetView>
  </sheetViews>
  <sheetFormatPr defaultRowHeight="12.75" x14ac:dyDescent="0.2"/>
  <cols>
    <col min="1" max="1" width="12" customWidth="1"/>
    <col min="2" max="2" width="3.140625" customWidth="1"/>
    <col min="3" max="3" width="45.28515625" bestFit="1" customWidth="1"/>
    <col min="4" max="5" width="12.140625" customWidth="1"/>
    <col min="6" max="6" width="3.140625" customWidth="1"/>
    <col min="7" max="7" width="30.42578125" customWidth="1"/>
    <col min="8" max="9" width="12.140625" customWidth="1"/>
    <col min="10" max="10" width="3.140625" customWidth="1"/>
    <col min="11" max="15" width="9.140625" customWidth="1"/>
    <col min="16" max="16" width="3.140625" customWidth="1"/>
  </cols>
  <sheetData>
    <row r="1" spans="2:10" ht="18" x14ac:dyDescent="0.25">
      <c r="C1" s="1" t="s">
        <v>6</v>
      </c>
      <c r="D1" s="1"/>
    </row>
    <row r="2" spans="2:10" ht="15" x14ac:dyDescent="0.2">
      <c r="C2" s="2" t="s">
        <v>226</v>
      </c>
      <c r="D2" s="2"/>
    </row>
    <row r="4" spans="2:10" ht="15" x14ac:dyDescent="0.2">
      <c r="C4" s="3" t="s">
        <v>8</v>
      </c>
      <c r="D4" s="3"/>
      <c r="E4" s="2"/>
      <c r="F4" s="2"/>
      <c r="G4" s="2"/>
      <c r="H4" s="2"/>
      <c r="I4" s="2"/>
      <c r="J4" s="2"/>
    </row>
    <row r="5" spans="2:10" ht="15.75" thickBot="1" x14ac:dyDescent="0.25">
      <c r="C5" s="95"/>
      <c r="D5" s="95"/>
      <c r="E5" s="39"/>
      <c r="F5" s="2"/>
      <c r="G5" s="2"/>
      <c r="H5" s="2"/>
      <c r="I5" s="2"/>
      <c r="J5" s="2"/>
    </row>
    <row r="6" spans="2:10" ht="15" x14ac:dyDescent="0.2">
      <c r="B6" s="49"/>
      <c r="C6" s="172"/>
      <c r="D6" s="172"/>
      <c r="E6" s="171"/>
      <c r="F6" s="171"/>
      <c r="G6" s="171"/>
      <c r="H6" s="171"/>
      <c r="I6" s="171"/>
      <c r="J6" s="52"/>
    </row>
    <row r="7" spans="2:10" ht="15.75" x14ac:dyDescent="0.25">
      <c r="B7" s="53"/>
      <c r="C7" s="352" t="s">
        <v>188</v>
      </c>
      <c r="D7" s="352"/>
      <c r="E7" s="352"/>
      <c r="F7" s="352"/>
      <c r="G7" s="352"/>
      <c r="H7" s="352"/>
      <c r="I7" s="352"/>
      <c r="J7" s="353"/>
    </row>
    <row r="8" spans="2:10" ht="15.75" x14ac:dyDescent="0.25">
      <c r="B8" s="53"/>
      <c r="C8" s="50"/>
      <c r="D8" s="252">
        <v>2018</v>
      </c>
      <c r="E8" s="252">
        <v>2019</v>
      </c>
      <c r="F8" s="230"/>
      <c r="G8" s="230"/>
      <c r="H8" s="252">
        <v>2018</v>
      </c>
      <c r="I8" s="252">
        <v>2019</v>
      </c>
      <c r="J8" s="103"/>
    </row>
    <row r="9" spans="2:10" ht="15" x14ac:dyDescent="0.2">
      <c r="B9" s="53"/>
      <c r="C9" s="51" t="s">
        <v>180</v>
      </c>
      <c r="D9" s="62"/>
      <c r="E9" s="51"/>
      <c r="F9" s="177"/>
      <c r="G9" s="253" t="s">
        <v>195</v>
      </c>
      <c r="H9" s="62"/>
      <c r="I9" s="253"/>
      <c r="J9" s="103"/>
    </row>
    <row r="10" spans="2:10" ht="15" x14ac:dyDescent="0.2">
      <c r="B10" s="53"/>
      <c r="C10" s="51" t="s">
        <v>181</v>
      </c>
      <c r="D10" s="62">
        <v>63</v>
      </c>
      <c r="E10" s="62">
        <v>84</v>
      </c>
      <c r="F10" s="177"/>
      <c r="G10" s="253" t="s">
        <v>192</v>
      </c>
      <c r="H10" s="62">
        <v>129</v>
      </c>
      <c r="I10" s="62">
        <v>146</v>
      </c>
      <c r="J10" s="103"/>
    </row>
    <row r="11" spans="2:10" ht="15" x14ac:dyDescent="0.2">
      <c r="B11" s="53"/>
      <c r="C11" s="51" t="s">
        <v>182</v>
      </c>
      <c r="D11" s="254">
        <v>175</v>
      </c>
      <c r="E11" s="254">
        <v>192</v>
      </c>
      <c r="F11" s="177"/>
      <c r="G11" s="253" t="s">
        <v>159</v>
      </c>
      <c r="H11" s="254">
        <v>155</v>
      </c>
      <c r="I11" s="254">
        <v>163</v>
      </c>
      <c r="J11" s="103"/>
    </row>
    <row r="12" spans="2:10" ht="15" x14ac:dyDescent="0.2">
      <c r="B12" s="53"/>
      <c r="C12" s="51" t="s">
        <v>183</v>
      </c>
      <c r="D12" s="255">
        <v>398</v>
      </c>
      <c r="E12" s="255">
        <v>417</v>
      </c>
      <c r="F12" s="177"/>
      <c r="G12" s="253" t="s">
        <v>185</v>
      </c>
      <c r="H12" s="255">
        <v>352</v>
      </c>
      <c r="I12" s="255">
        <v>384</v>
      </c>
      <c r="J12" s="103"/>
    </row>
    <row r="13" spans="2:10" ht="15" x14ac:dyDescent="0.2">
      <c r="B13" s="53"/>
      <c r="C13" s="51" t="s">
        <v>184</v>
      </c>
      <c r="D13" s="293">
        <f>SUM(D10:D12)</f>
        <v>636</v>
      </c>
      <c r="E13" s="293">
        <f>SUM(E10:E12)</f>
        <v>693</v>
      </c>
      <c r="F13" s="177"/>
      <c r="G13" s="253" t="s">
        <v>186</v>
      </c>
      <c r="H13" s="293">
        <f>SUM(H10:H12)</f>
        <v>636</v>
      </c>
      <c r="I13" s="293">
        <f>SUM(I10:I12)</f>
        <v>693</v>
      </c>
      <c r="J13" s="103"/>
    </row>
    <row r="14" spans="2:10" ht="15" x14ac:dyDescent="0.2">
      <c r="B14" s="53"/>
      <c r="C14" s="51"/>
      <c r="D14" s="232"/>
      <c r="E14" s="232"/>
      <c r="F14" s="177"/>
      <c r="G14" s="253"/>
      <c r="H14" s="232"/>
      <c r="I14" s="232"/>
      <c r="J14" s="103"/>
    </row>
    <row r="15" spans="2:10" ht="15.75" x14ac:dyDescent="0.25">
      <c r="B15" s="53"/>
      <c r="C15" s="352" t="s">
        <v>187</v>
      </c>
      <c r="D15" s="352"/>
      <c r="E15" s="232"/>
      <c r="F15" s="177"/>
      <c r="G15" s="253"/>
      <c r="H15" s="232"/>
      <c r="I15" s="232"/>
      <c r="J15" s="103"/>
    </row>
    <row r="16" spans="2:10" ht="15" x14ac:dyDescent="0.2">
      <c r="B16" s="53"/>
      <c r="C16" s="51" t="s">
        <v>189</v>
      </c>
      <c r="D16" s="62">
        <v>797</v>
      </c>
      <c r="E16" s="232"/>
      <c r="F16" s="177"/>
      <c r="G16" s="253"/>
      <c r="H16" s="232"/>
      <c r="I16" s="232"/>
      <c r="J16" s="103"/>
    </row>
    <row r="17" spans="1:45" ht="15" x14ac:dyDescent="0.2">
      <c r="B17" s="53"/>
      <c r="C17" s="51" t="s">
        <v>190</v>
      </c>
      <c r="D17" s="254">
        <v>576</v>
      </c>
      <c r="E17" s="232"/>
      <c r="F17" s="177"/>
      <c r="G17" s="253"/>
      <c r="H17" s="232"/>
      <c r="I17" s="232"/>
      <c r="J17" s="103"/>
    </row>
    <row r="18" spans="1:45" ht="15" x14ac:dyDescent="0.2">
      <c r="B18" s="53"/>
      <c r="C18" s="51" t="s">
        <v>76</v>
      </c>
      <c r="D18" s="255">
        <v>92</v>
      </c>
      <c r="E18" s="232"/>
      <c r="F18" s="177"/>
      <c r="G18" s="253"/>
      <c r="H18" s="232"/>
      <c r="I18" s="232"/>
      <c r="J18" s="103"/>
    </row>
    <row r="19" spans="1:45" ht="15" x14ac:dyDescent="0.2">
      <c r="B19" s="53"/>
      <c r="C19" s="51" t="s">
        <v>39</v>
      </c>
      <c r="D19" s="293">
        <f>D16-D17-D18</f>
        <v>129</v>
      </c>
      <c r="E19" s="232"/>
      <c r="F19" s="177"/>
      <c r="G19" s="253"/>
      <c r="H19" s="232"/>
      <c r="I19" s="232"/>
      <c r="J19" s="103"/>
    </row>
    <row r="20" spans="1:45" ht="15" x14ac:dyDescent="0.2">
      <c r="B20" s="53"/>
      <c r="C20" s="51"/>
      <c r="D20" s="62"/>
      <c r="E20" s="232"/>
      <c r="F20" s="177"/>
      <c r="G20" s="253"/>
      <c r="H20" s="232"/>
      <c r="I20" s="232"/>
      <c r="J20" s="103"/>
    </row>
    <row r="21" spans="1:45" ht="15" x14ac:dyDescent="0.2">
      <c r="B21" s="53"/>
      <c r="C21" s="51" t="s">
        <v>40</v>
      </c>
      <c r="D21" s="293">
        <f>-(E10-D10-D34-D38-D41)</f>
        <v>97</v>
      </c>
      <c r="E21" s="232"/>
      <c r="F21" s="177"/>
      <c r="G21" s="253"/>
      <c r="H21" s="232"/>
      <c r="I21" s="232"/>
      <c r="J21" s="103"/>
    </row>
    <row r="22" spans="1:45" ht="15.75" thickBot="1" x14ac:dyDescent="0.25">
      <c r="B22" s="59"/>
      <c r="C22" s="60"/>
      <c r="D22" s="60"/>
      <c r="E22" s="60"/>
      <c r="F22" s="60"/>
      <c r="G22" s="60"/>
      <c r="H22" s="60"/>
      <c r="I22" s="60"/>
      <c r="J22" s="61"/>
    </row>
    <row r="23" spans="1:45" ht="15" x14ac:dyDescent="0.2">
      <c r="C23" s="2"/>
      <c r="D23" s="2"/>
      <c r="E23" s="2"/>
      <c r="F23" s="2"/>
      <c r="G23" s="2"/>
      <c r="H23" s="2"/>
      <c r="I23" s="2"/>
      <c r="J23" s="2"/>
    </row>
    <row r="24" spans="1:45" ht="15" x14ac:dyDescent="0.2">
      <c r="C24" s="3" t="s">
        <v>10</v>
      </c>
      <c r="D24" s="3"/>
      <c r="E24" s="2"/>
      <c r="F24" s="2"/>
      <c r="G24" s="2"/>
      <c r="H24" s="2"/>
      <c r="I24" s="2"/>
      <c r="J24" s="2"/>
    </row>
    <row r="25" spans="1:45" ht="15" x14ac:dyDescent="0.2">
      <c r="B25" s="40"/>
      <c r="C25" s="40"/>
      <c r="D25" s="40"/>
      <c r="E25" s="40"/>
      <c r="F25" s="40"/>
      <c r="G25" s="40"/>
      <c r="H25" s="40"/>
      <c r="I25" s="106"/>
      <c r="J25" s="110"/>
      <c r="K25" s="111"/>
      <c r="L25" s="108"/>
      <c r="M25" s="106"/>
      <c r="N25" s="106"/>
    </row>
    <row r="26" spans="1:45" ht="15.75" thickBo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5" x14ac:dyDescent="0.2">
      <c r="A27" s="2"/>
      <c r="B27" s="133"/>
      <c r="C27" s="4"/>
      <c r="D27" s="4"/>
      <c r="E27" s="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5.75" x14ac:dyDescent="0.25">
      <c r="A28" s="2"/>
      <c r="B28" s="11"/>
      <c r="C28" s="354" t="s">
        <v>120</v>
      </c>
      <c r="D28" s="355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5.75" x14ac:dyDescent="0.25">
      <c r="A29" s="2"/>
      <c r="B29" s="11"/>
      <c r="C29" s="92" t="s">
        <v>121</v>
      </c>
      <c r="D29" s="10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5" x14ac:dyDescent="0.2">
      <c r="A30" s="2"/>
      <c r="B30" s="11"/>
      <c r="C30" s="10" t="s">
        <v>225</v>
      </c>
      <c r="D30" s="239">
        <f>D19</f>
        <v>129</v>
      </c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5" x14ac:dyDescent="0.2">
      <c r="A31" s="2"/>
      <c r="B31" s="11"/>
      <c r="C31" s="10" t="s">
        <v>224</v>
      </c>
      <c r="D31" s="244">
        <f>D18</f>
        <v>92</v>
      </c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5" customHeight="1" x14ac:dyDescent="0.2">
      <c r="A32" s="2"/>
      <c r="B32" s="11"/>
      <c r="C32" s="10" t="s">
        <v>223</v>
      </c>
      <c r="D32" s="244">
        <f>D11-E11</f>
        <v>-17</v>
      </c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5" customHeight="1" x14ac:dyDescent="0.2">
      <c r="A33" s="2"/>
      <c r="B33" s="11"/>
      <c r="C33" s="10" t="s">
        <v>126</v>
      </c>
      <c r="D33" s="244">
        <f>I10-H10</f>
        <v>17</v>
      </c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6.5" thickBot="1" x14ac:dyDescent="0.3">
      <c r="A34" s="2"/>
      <c r="B34" s="11"/>
      <c r="C34" s="92" t="s">
        <v>129</v>
      </c>
      <c r="D34" s="256">
        <f>SUM(D30:D33)</f>
        <v>221</v>
      </c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5" customHeight="1" thickTop="1" x14ac:dyDescent="0.2">
      <c r="A35" s="2"/>
      <c r="B35" s="11"/>
      <c r="C35" s="10"/>
      <c r="D35" s="10"/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5" customHeight="1" x14ac:dyDescent="0.25">
      <c r="B36" s="12"/>
      <c r="C36" s="92" t="s">
        <v>193</v>
      </c>
      <c r="D36" s="13"/>
      <c r="E36" s="79"/>
    </row>
    <row r="37" spans="1:45" ht="15" customHeight="1" x14ac:dyDescent="0.2">
      <c r="B37" s="12"/>
      <c r="C37" s="10" t="s">
        <v>131</v>
      </c>
      <c r="D37" s="257">
        <f>D12-E12-D18</f>
        <v>-111</v>
      </c>
      <c r="E37" s="79"/>
      <c r="G37" s="350"/>
    </row>
    <row r="38" spans="1:45" ht="15" customHeight="1" thickBot="1" x14ac:dyDescent="0.3">
      <c r="B38" s="12"/>
      <c r="C38" s="92" t="s">
        <v>133</v>
      </c>
      <c r="D38" s="259">
        <f>SUM(D37:D37)</f>
        <v>-111</v>
      </c>
      <c r="E38" s="79"/>
    </row>
    <row r="39" spans="1:45" ht="15" customHeight="1" thickTop="1" x14ac:dyDescent="0.2">
      <c r="B39" s="12"/>
      <c r="C39" s="13"/>
      <c r="D39" s="13"/>
      <c r="E39" s="79"/>
    </row>
    <row r="40" spans="1:45" ht="15" customHeight="1" x14ac:dyDescent="0.25">
      <c r="B40" s="12"/>
      <c r="C40" s="92" t="s">
        <v>194</v>
      </c>
      <c r="D40" s="10"/>
      <c r="E40" s="8"/>
    </row>
    <row r="41" spans="1:45" ht="15" customHeight="1" x14ac:dyDescent="0.2">
      <c r="B41" s="12"/>
      <c r="C41" s="10" t="s">
        <v>135</v>
      </c>
      <c r="D41" s="244">
        <f>I11-H11</f>
        <v>8</v>
      </c>
      <c r="E41" s="8"/>
    </row>
    <row r="42" spans="1:45" ht="15" customHeight="1" x14ac:dyDescent="0.2">
      <c r="B42" s="12"/>
      <c r="C42" s="10" t="s">
        <v>136</v>
      </c>
      <c r="D42" s="244">
        <f>-D21</f>
        <v>-97</v>
      </c>
      <c r="E42" s="8"/>
    </row>
    <row r="43" spans="1:45" ht="15" customHeight="1" thickBot="1" x14ac:dyDescent="0.3">
      <c r="B43" s="12"/>
      <c r="C43" s="92" t="s">
        <v>139</v>
      </c>
      <c r="D43" s="256">
        <f>SUM(D41:D42)</f>
        <v>-89</v>
      </c>
      <c r="E43" s="8"/>
      <c r="G43" s="248"/>
    </row>
    <row r="44" spans="1:45" ht="15" customHeight="1" thickTop="1" x14ac:dyDescent="0.2">
      <c r="B44" s="12"/>
      <c r="C44" s="10"/>
      <c r="D44" s="10"/>
      <c r="E44" s="8"/>
    </row>
    <row r="45" spans="1:45" ht="15" customHeight="1" thickBot="1" x14ac:dyDescent="0.3">
      <c r="B45" s="12"/>
      <c r="C45" s="92" t="s">
        <v>140</v>
      </c>
      <c r="D45" s="260">
        <f>D34+D38+D43</f>
        <v>21</v>
      </c>
      <c r="E45" s="8"/>
    </row>
    <row r="46" spans="1:45" ht="15" customHeight="1" thickTop="1" thickBot="1" x14ac:dyDescent="0.25">
      <c r="B46" s="20"/>
      <c r="C46" s="30"/>
      <c r="D46" s="30"/>
      <c r="E46" s="29"/>
    </row>
    <row r="47" spans="1:45" ht="15" customHeight="1" thickBot="1" x14ac:dyDescent="0.25">
      <c r="C47" s="2"/>
      <c r="D47" s="2"/>
      <c r="E47" s="2"/>
    </row>
    <row r="48" spans="1:45" ht="15" customHeight="1" x14ac:dyDescent="0.2">
      <c r="B48" s="23"/>
      <c r="C48" s="4"/>
      <c r="D48" s="4"/>
      <c r="E48" s="5"/>
    </row>
    <row r="49" spans="2:5" ht="15" customHeight="1" x14ac:dyDescent="0.2">
      <c r="B49" s="12"/>
      <c r="C49" s="10" t="s">
        <v>162</v>
      </c>
      <c r="D49" s="239">
        <f>((E11+E10)-I10)</f>
        <v>130</v>
      </c>
      <c r="E49" s="8"/>
    </row>
    <row r="50" spans="2:5" ht="15" customHeight="1" x14ac:dyDescent="0.2">
      <c r="B50" s="12"/>
      <c r="C50" s="10" t="s">
        <v>163</v>
      </c>
      <c r="D50" s="276">
        <f>(D10+D11)-H10</f>
        <v>109</v>
      </c>
      <c r="E50" s="8"/>
    </row>
    <row r="51" spans="2:5" ht="15" customHeight="1" x14ac:dyDescent="0.25">
      <c r="B51" s="12"/>
      <c r="C51" s="10" t="s">
        <v>191</v>
      </c>
      <c r="D51" s="265">
        <f>D49-D50</f>
        <v>21</v>
      </c>
      <c r="E51" s="8"/>
    </row>
    <row r="52" spans="2:5" ht="15" customHeight="1" thickBot="1" x14ac:dyDescent="0.25">
      <c r="B52" s="20"/>
      <c r="C52" s="30"/>
      <c r="D52" s="30"/>
      <c r="E52" s="29"/>
    </row>
    <row r="53" spans="2:5" ht="15" customHeight="1" thickBot="1" x14ac:dyDescent="0.25">
      <c r="C53" s="2"/>
      <c r="D53" s="2"/>
      <c r="E53" s="2"/>
    </row>
    <row r="54" spans="2:5" ht="15" customHeight="1" x14ac:dyDescent="0.2">
      <c r="B54" s="23"/>
      <c r="C54" s="4"/>
      <c r="D54" s="4"/>
      <c r="E54" s="5"/>
    </row>
    <row r="55" spans="2:5" ht="15" customHeight="1" x14ac:dyDescent="0.2">
      <c r="B55" s="266"/>
      <c r="C55" s="267" t="s">
        <v>95</v>
      </c>
      <c r="D55" s="268"/>
      <c r="E55" s="269"/>
    </row>
    <row r="56" spans="2:5" ht="15" customHeight="1" x14ac:dyDescent="0.2">
      <c r="B56" s="266"/>
      <c r="C56" s="268" t="s">
        <v>39</v>
      </c>
      <c r="D56" s="257">
        <f>D19</f>
        <v>129</v>
      </c>
      <c r="E56" s="269"/>
    </row>
    <row r="57" spans="2:5" ht="15" customHeight="1" x14ac:dyDescent="0.2">
      <c r="B57" s="266"/>
      <c r="C57" s="268" t="s">
        <v>76</v>
      </c>
      <c r="D57" s="258">
        <f>D18</f>
        <v>92</v>
      </c>
      <c r="E57" s="269"/>
    </row>
    <row r="58" spans="2:5" ht="15" customHeight="1" x14ac:dyDescent="0.2">
      <c r="B58" s="266"/>
      <c r="C58" s="268" t="s">
        <v>142</v>
      </c>
      <c r="D58" s="257">
        <f>SUM(D56:D57)</f>
        <v>221</v>
      </c>
      <c r="E58" s="269"/>
    </row>
    <row r="59" spans="2:5" ht="15" customHeight="1" x14ac:dyDescent="0.2">
      <c r="B59" s="266"/>
      <c r="C59" s="268"/>
      <c r="D59" s="268"/>
      <c r="E59" s="269"/>
    </row>
    <row r="60" spans="2:5" ht="15" customHeight="1" x14ac:dyDescent="0.2">
      <c r="B60" s="266"/>
      <c r="C60" s="267" t="s">
        <v>196</v>
      </c>
      <c r="D60" s="268"/>
      <c r="E60" s="269"/>
    </row>
    <row r="61" spans="2:5" ht="15" customHeight="1" x14ac:dyDescent="0.2">
      <c r="B61" s="266"/>
      <c r="C61" s="268" t="s">
        <v>160</v>
      </c>
      <c r="D61" s="257">
        <f>E12</f>
        <v>417</v>
      </c>
      <c r="E61" s="269"/>
    </row>
    <row r="62" spans="2:5" ht="15" customHeight="1" x14ac:dyDescent="0.2">
      <c r="B62" s="266"/>
      <c r="C62" s="268" t="s">
        <v>161</v>
      </c>
      <c r="D62" s="273">
        <f>-D12</f>
        <v>-398</v>
      </c>
      <c r="E62" s="269"/>
    </row>
    <row r="63" spans="2:5" ht="15" customHeight="1" x14ac:dyDescent="0.2">
      <c r="B63" s="266"/>
      <c r="C63" s="268" t="s">
        <v>76</v>
      </c>
      <c r="D63" s="258">
        <f>D18</f>
        <v>92</v>
      </c>
      <c r="E63" s="269"/>
    </row>
    <row r="64" spans="2:5" ht="15" customHeight="1" x14ac:dyDescent="0.2">
      <c r="B64" s="266"/>
      <c r="C64" s="268" t="s">
        <v>146</v>
      </c>
      <c r="D64" s="257">
        <f>D61+D62+D63</f>
        <v>111</v>
      </c>
      <c r="E64" s="269"/>
    </row>
    <row r="65" spans="2:5" ht="15" customHeight="1" x14ac:dyDescent="0.2">
      <c r="B65" s="266"/>
      <c r="C65" s="268"/>
      <c r="D65" s="268"/>
      <c r="E65" s="269"/>
    </row>
    <row r="66" spans="2:5" ht="15" customHeight="1" x14ac:dyDescent="0.2">
      <c r="B66" s="266"/>
      <c r="C66" s="267" t="s">
        <v>143</v>
      </c>
      <c r="D66" s="268"/>
      <c r="E66" s="269"/>
    </row>
    <row r="67" spans="2:5" ht="15" customHeight="1" x14ac:dyDescent="0.2">
      <c r="B67" s="266"/>
      <c r="C67" s="268" t="s">
        <v>95</v>
      </c>
      <c r="D67" s="257">
        <f>D58</f>
        <v>221</v>
      </c>
      <c r="E67" s="269"/>
    </row>
    <row r="68" spans="2:5" ht="15" customHeight="1" x14ac:dyDescent="0.2">
      <c r="B68" s="266"/>
      <c r="C68" s="268" t="s">
        <v>196</v>
      </c>
      <c r="D68" s="273">
        <f>-D64</f>
        <v>-111</v>
      </c>
      <c r="E68" s="269"/>
    </row>
    <row r="69" spans="2:5" ht="15" customHeight="1" x14ac:dyDescent="0.2">
      <c r="B69" s="266"/>
      <c r="C69" s="268" t="s">
        <v>191</v>
      </c>
      <c r="D69" s="258">
        <f>-D51</f>
        <v>-21</v>
      </c>
      <c r="E69" s="269"/>
    </row>
    <row r="70" spans="2:5" ht="15" customHeight="1" x14ac:dyDescent="0.25">
      <c r="B70" s="266"/>
      <c r="C70" s="268" t="s">
        <v>197</v>
      </c>
      <c r="D70" s="274">
        <f>SUM(D67:D69)</f>
        <v>89</v>
      </c>
      <c r="E70" s="269"/>
    </row>
    <row r="71" spans="2:5" ht="15" customHeight="1" thickBot="1" x14ac:dyDescent="0.25">
      <c r="B71" s="270"/>
      <c r="C71" s="271"/>
      <c r="D71" s="271"/>
      <c r="E71" s="272"/>
    </row>
    <row r="72" spans="2:5" ht="15" customHeight="1" x14ac:dyDescent="0.2"/>
    <row r="73" spans="2:5" ht="15" customHeight="1" x14ac:dyDescent="0.2"/>
    <row r="74" spans="2:5" ht="15" customHeight="1" x14ac:dyDescent="0.2"/>
    <row r="75" spans="2:5" ht="15" customHeight="1" x14ac:dyDescent="0.2"/>
    <row r="76" spans="2:5" ht="15" customHeight="1" x14ac:dyDescent="0.2"/>
    <row r="77" spans="2:5" ht="15" customHeight="1" x14ac:dyDescent="0.2"/>
    <row r="78" spans="2:5" ht="15" customHeight="1" x14ac:dyDescent="0.2"/>
    <row r="79" spans="2:5" ht="15" customHeight="1" x14ac:dyDescent="0.2"/>
    <row r="80" spans="2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</sheetData>
  <mergeCells count="3">
    <mergeCell ref="C7:J7"/>
    <mergeCell ref="C15:D15"/>
    <mergeCell ref="C28:D28"/>
  </mergeCells>
  <phoneticPr fontId="0" type="noConversion"/>
  <pageMargins left="0.75" right="0.75" top="1" bottom="1" header="0.5" footer="0.5"/>
  <pageSetup scale="83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3"/>
  <dimension ref="A1:I28"/>
  <sheetViews>
    <sheetView workbookViewId="0">
      <selection activeCell="D26" sqref="D26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198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9"/>
      <c r="C6" s="50"/>
      <c r="D6" s="51"/>
      <c r="E6" s="52"/>
      <c r="F6" s="2"/>
      <c r="G6" s="2"/>
      <c r="H6" s="2"/>
      <c r="I6" s="2"/>
    </row>
    <row r="7" spans="1:9" ht="15" x14ac:dyDescent="0.2">
      <c r="B7" s="53"/>
      <c r="C7" s="51" t="s">
        <v>199</v>
      </c>
      <c r="D7" s="295">
        <v>16400</v>
      </c>
      <c r="E7" s="55"/>
      <c r="F7" s="2"/>
      <c r="G7" s="2"/>
      <c r="H7" s="2"/>
      <c r="I7" s="2"/>
    </row>
    <row r="8" spans="1:9" ht="15" x14ac:dyDescent="0.2">
      <c r="B8" s="53"/>
      <c r="C8" s="51" t="s">
        <v>200</v>
      </c>
      <c r="D8" s="295">
        <v>4000</v>
      </c>
      <c r="E8" s="55"/>
      <c r="F8" s="2"/>
      <c r="G8" s="2"/>
      <c r="H8" s="2"/>
      <c r="I8" s="2"/>
    </row>
    <row r="9" spans="1:9" ht="15" x14ac:dyDescent="0.2">
      <c r="B9" s="53"/>
      <c r="C9" s="51" t="s">
        <v>201</v>
      </c>
      <c r="D9" s="295">
        <v>29000</v>
      </c>
      <c r="E9" s="57"/>
      <c r="F9" s="2"/>
      <c r="G9" s="2"/>
      <c r="H9" s="2"/>
      <c r="I9" s="2"/>
    </row>
    <row r="10" spans="1:9" ht="15" x14ac:dyDescent="0.2">
      <c r="B10" s="53"/>
      <c r="C10" s="51" t="s">
        <v>202</v>
      </c>
      <c r="D10" s="62">
        <v>2400</v>
      </c>
      <c r="E10" s="57"/>
      <c r="F10" s="2"/>
      <c r="G10" s="2"/>
      <c r="H10" s="2"/>
      <c r="I10" s="2"/>
    </row>
    <row r="11" spans="1:9" ht="15" x14ac:dyDescent="0.2">
      <c r="B11" s="53"/>
      <c r="C11" s="51" t="s">
        <v>203</v>
      </c>
      <c r="D11" s="62">
        <v>13100</v>
      </c>
      <c r="E11" s="57"/>
      <c r="F11" s="2"/>
      <c r="G11" s="2"/>
      <c r="H11" s="2"/>
      <c r="I11" s="2"/>
    </row>
    <row r="12" spans="1:9" ht="15.75" thickBot="1" x14ac:dyDescent="0.25">
      <c r="B12" s="59"/>
      <c r="C12" s="60"/>
      <c r="D12" s="60"/>
      <c r="E12" s="61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5"/>
      <c r="D15" s="2"/>
      <c r="E15" s="39"/>
      <c r="F15" s="39"/>
      <c r="G15" s="2"/>
      <c r="H15" s="2"/>
      <c r="I15" s="2"/>
    </row>
    <row r="16" spans="1:9" ht="15" x14ac:dyDescent="0.2">
      <c r="A16" s="48"/>
      <c r="B16" s="66"/>
      <c r="C16" s="4"/>
      <c r="D16" s="91"/>
      <c r="E16" s="78"/>
      <c r="F16" s="2"/>
    </row>
    <row r="17" spans="1:6" ht="15" x14ac:dyDescent="0.2">
      <c r="A17" s="48"/>
      <c r="B17" s="67"/>
      <c r="C17" s="247" t="s">
        <v>245</v>
      </c>
      <c r="D17" s="41"/>
      <c r="E17" s="83"/>
      <c r="F17" s="2"/>
    </row>
    <row r="18" spans="1:6" ht="15" x14ac:dyDescent="0.2">
      <c r="A18" s="48"/>
      <c r="B18" s="67"/>
      <c r="C18" s="10" t="s">
        <v>196</v>
      </c>
      <c r="D18" s="239">
        <f>-D9</f>
        <v>-29000</v>
      </c>
      <c r="E18" s="83"/>
      <c r="F18" s="2"/>
    </row>
    <row r="19" spans="1:6" ht="15" x14ac:dyDescent="0.2">
      <c r="A19" s="48"/>
      <c r="B19" s="67"/>
      <c r="C19" s="10" t="s">
        <v>206</v>
      </c>
      <c r="D19" s="245">
        <f>-D10</f>
        <v>-2400</v>
      </c>
      <c r="E19" s="83"/>
      <c r="F19" s="2"/>
    </row>
    <row r="20" spans="1:6" ht="15" x14ac:dyDescent="0.2">
      <c r="A20" s="48"/>
      <c r="B20" s="67"/>
      <c r="C20" s="10" t="s">
        <v>207</v>
      </c>
      <c r="D20" s="239">
        <f>SUM(D18:D19)</f>
        <v>-31400</v>
      </c>
      <c r="E20" s="83"/>
      <c r="F20" s="2"/>
    </row>
    <row r="21" spans="1:6" ht="15" x14ac:dyDescent="0.2">
      <c r="A21" s="48"/>
      <c r="B21" s="67"/>
      <c r="C21" s="10"/>
      <c r="D21" s="263"/>
      <c r="E21" s="83"/>
      <c r="F21" s="2"/>
    </row>
    <row r="22" spans="1:6" ht="15" x14ac:dyDescent="0.2">
      <c r="A22" s="48"/>
      <c r="B22" s="67"/>
      <c r="C22" s="247" t="s">
        <v>208</v>
      </c>
      <c r="D22" s="263"/>
      <c r="E22" s="83"/>
      <c r="F22" s="2"/>
    </row>
    <row r="23" spans="1:6" ht="15" x14ac:dyDescent="0.2">
      <c r="A23" s="48"/>
      <c r="B23" s="67"/>
      <c r="C23" s="10" t="s">
        <v>209</v>
      </c>
      <c r="D23" s="244">
        <f>-D7</f>
        <v>-16400</v>
      </c>
      <c r="E23" s="83"/>
      <c r="F23" s="2"/>
    </row>
    <row r="24" spans="1:6" ht="15" x14ac:dyDescent="0.2">
      <c r="A24" s="48"/>
      <c r="B24" s="67"/>
      <c r="C24" s="10" t="s">
        <v>210</v>
      </c>
      <c r="D24" s="244">
        <f>-D8</f>
        <v>-4000</v>
      </c>
      <c r="E24" s="83"/>
      <c r="F24" s="2"/>
    </row>
    <row r="25" spans="1:6" ht="15" x14ac:dyDescent="0.2">
      <c r="A25" s="48"/>
      <c r="B25" s="67"/>
      <c r="C25" s="10" t="s">
        <v>53</v>
      </c>
      <c r="D25" s="245">
        <f>D11</f>
        <v>13100</v>
      </c>
      <c r="E25" s="83"/>
      <c r="F25" s="2"/>
    </row>
    <row r="26" spans="1:6" ht="15" x14ac:dyDescent="0.2">
      <c r="A26" s="48"/>
      <c r="B26" s="67"/>
      <c r="C26" s="25" t="s">
        <v>211</v>
      </c>
      <c r="D26" s="104">
        <f>SUM(D23:D25)</f>
        <v>-7300</v>
      </c>
      <c r="E26" s="83"/>
      <c r="F26" s="2"/>
    </row>
    <row r="27" spans="1:6" ht="13.5" thickBot="1" x14ac:dyDescent="0.25">
      <c r="A27" s="48"/>
      <c r="B27" s="68"/>
      <c r="C27" s="21"/>
      <c r="D27" s="102"/>
      <c r="E27" s="99"/>
    </row>
    <row r="28" spans="1:6" x14ac:dyDescent="0.2">
      <c r="A28" s="40"/>
      <c r="F2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90"/>
  <sheetViews>
    <sheetView zoomScaleNormal="100" workbookViewId="0">
      <selection activeCell="D35" sqref="D35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4.28515625" bestFit="1" customWidth="1"/>
    <col min="5" max="5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227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9"/>
      <c r="C6" s="50"/>
      <c r="D6" s="51"/>
      <c r="E6" s="52"/>
    </row>
    <row r="7" spans="2:5" ht="15" x14ac:dyDescent="0.2">
      <c r="B7" s="53"/>
      <c r="C7" s="51" t="s">
        <v>1</v>
      </c>
      <c r="D7" s="62">
        <v>865000</v>
      </c>
      <c r="E7" s="57"/>
    </row>
    <row r="8" spans="2:5" ht="15" x14ac:dyDescent="0.2">
      <c r="B8" s="53"/>
      <c r="C8" s="51" t="s">
        <v>71</v>
      </c>
      <c r="D8" s="62">
        <v>455000</v>
      </c>
      <c r="E8" s="55"/>
    </row>
    <row r="9" spans="2:5" ht="15" x14ac:dyDescent="0.2">
      <c r="B9" s="53"/>
      <c r="C9" s="51" t="s">
        <v>204</v>
      </c>
      <c r="D9" s="62">
        <v>210000</v>
      </c>
      <c r="E9" s="55"/>
    </row>
    <row r="10" spans="2:5" ht="15" x14ac:dyDescent="0.2">
      <c r="B10" s="53"/>
      <c r="C10" s="51" t="s">
        <v>47</v>
      </c>
      <c r="D10" s="62">
        <v>680000</v>
      </c>
      <c r="E10" s="57"/>
    </row>
    <row r="11" spans="2:5" ht="15" x14ac:dyDescent="0.2">
      <c r="B11" s="53"/>
      <c r="C11" s="51" t="s">
        <v>205</v>
      </c>
      <c r="D11" s="64">
        <v>0.04</v>
      </c>
      <c r="E11" s="55"/>
    </row>
    <row r="12" spans="2:5" ht="15" x14ac:dyDescent="0.2">
      <c r="B12" s="53"/>
      <c r="C12" s="51" t="s">
        <v>33</v>
      </c>
      <c r="D12" s="62">
        <v>105000</v>
      </c>
      <c r="E12" s="55"/>
    </row>
    <row r="13" spans="2:5" ht="15" x14ac:dyDescent="0.2">
      <c r="B13" s="53"/>
      <c r="C13" s="51" t="s">
        <v>57</v>
      </c>
      <c r="D13" s="64">
        <v>0.21</v>
      </c>
      <c r="E13" s="55"/>
    </row>
    <row r="14" spans="2:5" ht="15.75" thickBot="1" x14ac:dyDescent="0.25">
      <c r="B14" s="59"/>
      <c r="C14" s="60"/>
      <c r="D14" s="60"/>
      <c r="E14" s="61"/>
    </row>
    <row r="15" spans="2:5" ht="15" x14ac:dyDescent="0.2">
      <c r="C15" s="2"/>
      <c r="D15" s="2"/>
      <c r="E15" s="2"/>
    </row>
    <row r="16" spans="2:5" ht="15" x14ac:dyDescent="0.2">
      <c r="C16" s="3" t="s">
        <v>10</v>
      </c>
      <c r="D16" s="2"/>
      <c r="E16" s="2"/>
    </row>
    <row r="17" spans="1:25" ht="15.75" thickBot="1" x14ac:dyDescent="0.25">
      <c r="C17" s="27"/>
      <c r="D17" s="2"/>
      <c r="E17" s="33"/>
    </row>
    <row r="18" spans="1:25" ht="15" x14ac:dyDescent="0.2">
      <c r="B18" s="66"/>
      <c r="C18" s="10"/>
      <c r="D18" s="4"/>
      <c r="E18" s="5"/>
    </row>
    <row r="19" spans="1:25" ht="15.75" thickBot="1" x14ac:dyDescent="0.25">
      <c r="B19" s="67"/>
      <c r="C19" s="6" t="s">
        <v>0</v>
      </c>
      <c r="D19" s="6"/>
      <c r="E19" s="143"/>
    </row>
    <row r="20" spans="1:25" ht="15" x14ac:dyDescent="0.2">
      <c r="B20" s="67"/>
      <c r="C20" s="10" t="s">
        <v>1</v>
      </c>
      <c r="D20" s="279">
        <f>D7</f>
        <v>865000</v>
      </c>
      <c r="E20" s="144"/>
    </row>
    <row r="21" spans="1:25" ht="15" x14ac:dyDescent="0.2">
      <c r="B21" s="67"/>
      <c r="C21" s="10" t="s">
        <v>71</v>
      </c>
      <c r="D21" s="280">
        <f>D8</f>
        <v>455000</v>
      </c>
      <c r="E21" s="145"/>
    </row>
    <row r="22" spans="1:25" ht="15" x14ac:dyDescent="0.2">
      <c r="B22" s="67"/>
      <c r="C22" s="10" t="s">
        <v>204</v>
      </c>
      <c r="D22" s="280">
        <f>D9</f>
        <v>210000</v>
      </c>
      <c r="E22" s="145"/>
    </row>
    <row r="23" spans="1:25" ht="15" x14ac:dyDescent="0.2">
      <c r="B23" s="67"/>
      <c r="C23" s="10" t="s">
        <v>33</v>
      </c>
      <c r="D23" s="281">
        <f>D12</f>
        <v>105000</v>
      </c>
      <c r="E23" s="79"/>
    </row>
    <row r="24" spans="1:25" ht="15" x14ac:dyDescent="0.2">
      <c r="B24" s="67"/>
      <c r="C24" s="10" t="s">
        <v>3</v>
      </c>
      <c r="D24" s="239">
        <f>D20-D21-D22-D23</f>
        <v>95000</v>
      </c>
      <c r="E24" s="8"/>
      <c r="H24" s="248"/>
    </row>
    <row r="25" spans="1:25" ht="15" x14ac:dyDescent="0.2">
      <c r="B25" s="67"/>
      <c r="C25" s="10" t="s">
        <v>35</v>
      </c>
      <c r="D25" s="275">
        <f>D10*D11</f>
        <v>27200</v>
      </c>
      <c r="E25" s="146"/>
    </row>
    <row r="26" spans="1:25" ht="15" x14ac:dyDescent="0.2">
      <c r="B26" s="67"/>
      <c r="C26" s="10" t="s">
        <v>4</v>
      </c>
      <c r="D26" s="35">
        <f>D24-D25</f>
        <v>67800</v>
      </c>
      <c r="E26" s="147"/>
    </row>
    <row r="27" spans="1:25" ht="15" x14ac:dyDescent="0.2">
      <c r="B27" s="67"/>
      <c r="C27" s="26" t="str">
        <f>"Taxes ("&amp;D13*100&amp;"%)"</f>
        <v>Taxes (21%)</v>
      </c>
      <c r="D27" s="237">
        <f>D26*D13</f>
        <v>14238</v>
      </c>
      <c r="E27" s="148"/>
    </row>
    <row r="28" spans="1:25" ht="16.5" thickBot="1" x14ac:dyDescent="0.3">
      <c r="B28" s="67"/>
      <c r="C28" s="10" t="s">
        <v>39</v>
      </c>
      <c r="D28" s="36">
        <f>D26-D27</f>
        <v>53562</v>
      </c>
      <c r="E28" s="8"/>
    </row>
    <row r="29" spans="1:25" ht="16.5" thickTop="1" thickBot="1" x14ac:dyDescent="0.25">
      <c r="B29" s="68"/>
      <c r="C29" s="37"/>
      <c r="D29" s="38"/>
      <c r="E29" s="70"/>
    </row>
    <row r="30" spans="1:25" ht="13.5" thickBot="1" x14ac:dyDescent="0.25"/>
    <row r="31" spans="1:25" ht="15" x14ac:dyDescent="0.2">
      <c r="A31" s="2"/>
      <c r="B31" s="69"/>
      <c r="C31" s="73"/>
      <c r="D31" s="4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x14ac:dyDescent="0.2">
      <c r="A32" s="2"/>
      <c r="B32" s="216"/>
      <c r="C32" s="10" t="s">
        <v>3</v>
      </c>
      <c r="D32" s="42">
        <f>D24</f>
        <v>95000</v>
      </c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33" ht="15" x14ac:dyDescent="0.2">
      <c r="A33" s="2"/>
      <c r="B33" s="216"/>
      <c r="C33" s="10" t="s">
        <v>76</v>
      </c>
      <c r="D33" s="127">
        <f>D23</f>
        <v>105000</v>
      </c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33" ht="15" x14ac:dyDescent="0.2">
      <c r="A34" s="2"/>
      <c r="B34" s="216"/>
      <c r="C34" s="10" t="s">
        <v>5</v>
      </c>
      <c r="D34" s="245">
        <f>-D27</f>
        <v>-14238</v>
      </c>
      <c r="E34" s="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33" ht="15.75" x14ac:dyDescent="0.25">
      <c r="A35" s="71"/>
      <c r="B35" s="216"/>
      <c r="C35" s="10" t="s">
        <v>95</v>
      </c>
      <c r="D35" s="238">
        <f>SUM(D32:D34)</f>
        <v>185762</v>
      </c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33" ht="15.75" thickBot="1" x14ac:dyDescent="0.25">
      <c r="A36" s="2"/>
      <c r="B36" s="28"/>
      <c r="C36" s="30"/>
      <c r="D36" s="30"/>
      <c r="E36" s="2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33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2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104"/>
  <sheetViews>
    <sheetView topLeftCell="A32" zoomScaleNormal="100" workbookViewId="0">
      <selection activeCell="D49" sqref="D49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3.42578125" customWidth="1"/>
    <col min="5" max="5" width="3.140625" customWidth="1"/>
    <col min="7" max="7" width="11.28515625" bestFit="1" customWidth="1"/>
  </cols>
  <sheetData>
    <row r="1" spans="2:6" ht="18" x14ac:dyDescent="0.25">
      <c r="C1" s="1" t="s">
        <v>6</v>
      </c>
    </row>
    <row r="2" spans="2:6" ht="15" x14ac:dyDescent="0.2">
      <c r="C2" s="2" t="s">
        <v>228</v>
      </c>
    </row>
    <row r="4" spans="2:6" ht="15" x14ac:dyDescent="0.2">
      <c r="C4" s="3" t="s">
        <v>8</v>
      </c>
      <c r="D4" s="2"/>
      <c r="E4" s="2"/>
    </row>
    <row r="5" spans="2:6" ht="15.75" thickBot="1" x14ac:dyDescent="0.25">
      <c r="C5" s="27"/>
      <c r="D5" s="33"/>
      <c r="E5" s="2"/>
    </row>
    <row r="6" spans="2:6" ht="15" x14ac:dyDescent="0.2">
      <c r="B6" s="49"/>
      <c r="C6" s="50"/>
      <c r="D6" s="51"/>
      <c r="E6" s="52"/>
    </row>
    <row r="7" spans="2:6" ht="15" x14ac:dyDescent="0.2">
      <c r="B7" s="53"/>
      <c r="C7" s="51" t="s">
        <v>1</v>
      </c>
      <c r="D7" s="62">
        <v>246000</v>
      </c>
      <c r="E7" s="57"/>
      <c r="F7" s="248"/>
    </row>
    <row r="8" spans="2:6" ht="15" x14ac:dyDescent="0.2">
      <c r="B8" s="53"/>
      <c r="C8" s="51" t="s">
        <v>2</v>
      </c>
      <c r="D8" s="62">
        <v>135000</v>
      </c>
      <c r="E8" s="55"/>
    </row>
    <row r="9" spans="2:6" ht="15" x14ac:dyDescent="0.2">
      <c r="B9" s="53"/>
      <c r="C9" s="51" t="s">
        <v>54</v>
      </c>
      <c r="D9" s="62">
        <v>7100</v>
      </c>
      <c r="E9" s="55"/>
    </row>
    <row r="10" spans="2:6" ht="15" x14ac:dyDescent="0.2">
      <c r="B10" s="53"/>
      <c r="C10" s="51" t="s">
        <v>33</v>
      </c>
      <c r="D10" s="62">
        <v>19100</v>
      </c>
      <c r="E10" s="55"/>
    </row>
    <row r="11" spans="2:6" ht="15" x14ac:dyDescent="0.2">
      <c r="B11" s="53"/>
      <c r="C11" s="51" t="s">
        <v>35</v>
      </c>
      <c r="D11" s="62">
        <v>10000</v>
      </c>
      <c r="E11" s="57"/>
    </row>
    <row r="12" spans="2:6" ht="15" x14ac:dyDescent="0.2">
      <c r="B12" s="53"/>
      <c r="C12" s="51" t="s">
        <v>5</v>
      </c>
      <c r="D12" s="62">
        <v>18876</v>
      </c>
      <c r="E12" s="55"/>
    </row>
    <row r="13" spans="2:6" ht="15" x14ac:dyDescent="0.2">
      <c r="B13" s="53"/>
      <c r="C13" s="51" t="s">
        <v>40</v>
      </c>
      <c r="D13" s="295">
        <v>9800</v>
      </c>
      <c r="E13" s="55"/>
    </row>
    <row r="14" spans="2:6" ht="15" x14ac:dyDescent="0.2">
      <c r="B14" s="53"/>
      <c r="C14" s="51"/>
      <c r="D14" s="296"/>
      <c r="E14" s="55"/>
    </row>
    <row r="15" spans="2:6" ht="15" x14ac:dyDescent="0.2">
      <c r="B15" s="53"/>
      <c r="C15" s="51" t="s">
        <v>118</v>
      </c>
      <c r="D15" s="295">
        <v>7900</v>
      </c>
      <c r="E15" s="55"/>
    </row>
    <row r="16" spans="2:6" ht="15" x14ac:dyDescent="0.2">
      <c r="B16" s="53"/>
      <c r="C16" s="51" t="s">
        <v>42</v>
      </c>
      <c r="D16" s="296">
        <v>-6800</v>
      </c>
      <c r="E16" s="55"/>
    </row>
    <row r="17" spans="2:7" ht="15" x14ac:dyDescent="0.2">
      <c r="B17" s="53"/>
      <c r="C17" s="51" t="s">
        <v>117</v>
      </c>
      <c r="D17" s="296">
        <v>41900</v>
      </c>
      <c r="E17" s="55"/>
    </row>
    <row r="18" spans="2:7" ht="15.75" thickBot="1" x14ac:dyDescent="0.25">
      <c r="B18" s="59"/>
      <c r="C18" s="60"/>
      <c r="D18" s="60"/>
      <c r="E18" s="61"/>
    </row>
    <row r="19" spans="2:7" ht="15" x14ac:dyDescent="0.2">
      <c r="C19" s="2"/>
      <c r="D19" s="2"/>
      <c r="E19" s="2"/>
    </row>
    <row r="20" spans="2:7" ht="15" x14ac:dyDescent="0.2">
      <c r="C20" s="3" t="s">
        <v>10</v>
      </c>
      <c r="D20" s="342"/>
      <c r="E20" s="2"/>
    </row>
    <row r="21" spans="2:7" ht="15.75" thickBot="1" x14ac:dyDescent="0.25">
      <c r="C21" s="27"/>
      <c r="D21" s="2"/>
      <c r="E21" s="33"/>
    </row>
    <row r="22" spans="2:7" ht="15" x14ac:dyDescent="0.2">
      <c r="B22" s="66"/>
      <c r="C22" s="10"/>
      <c r="D22" s="4"/>
      <c r="E22" s="5"/>
    </row>
    <row r="23" spans="2:7" ht="15.75" thickBot="1" x14ac:dyDescent="0.25">
      <c r="B23" s="67"/>
      <c r="C23" s="6" t="s">
        <v>0</v>
      </c>
      <c r="D23" s="6"/>
      <c r="E23" s="143"/>
    </row>
    <row r="24" spans="2:7" ht="15" x14ac:dyDescent="0.2">
      <c r="B24" s="67"/>
      <c r="C24" s="10" t="s">
        <v>1</v>
      </c>
      <c r="D24" s="279">
        <f>D7</f>
        <v>246000</v>
      </c>
      <c r="E24" s="144"/>
    </row>
    <row r="25" spans="2:7" ht="15" x14ac:dyDescent="0.2">
      <c r="B25" s="67"/>
      <c r="C25" s="10" t="s">
        <v>2</v>
      </c>
      <c r="D25" s="280">
        <f>D8</f>
        <v>135000</v>
      </c>
      <c r="E25" s="145"/>
    </row>
    <row r="26" spans="2:7" ht="15" x14ac:dyDescent="0.2">
      <c r="B26" s="67"/>
      <c r="C26" s="10" t="s">
        <v>54</v>
      </c>
      <c r="D26" s="294">
        <f>D9</f>
        <v>7100</v>
      </c>
      <c r="E26" s="79"/>
    </row>
    <row r="27" spans="2:7" ht="15" x14ac:dyDescent="0.2">
      <c r="B27" s="67"/>
      <c r="C27" s="10" t="s">
        <v>33</v>
      </c>
      <c r="D27" s="281">
        <f>D10</f>
        <v>19100</v>
      </c>
      <c r="E27" s="79"/>
    </row>
    <row r="28" spans="2:7" ht="15" x14ac:dyDescent="0.2">
      <c r="B28" s="67"/>
      <c r="C28" s="10" t="s">
        <v>3</v>
      </c>
      <c r="D28" s="282">
        <f>D24-D25-D27-D26</f>
        <v>84800</v>
      </c>
      <c r="E28" s="8"/>
    </row>
    <row r="29" spans="2:7" ht="15" x14ac:dyDescent="0.2">
      <c r="B29" s="67"/>
      <c r="C29" s="10" t="s">
        <v>35</v>
      </c>
      <c r="D29" s="283">
        <f>D11</f>
        <v>10000</v>
      </c>
      <c r="E29" s="146"/>
    </row>
    <row r="30" spans="2:7" ht="15" x14ac:dyDescent="0.2">
      <c r="B30" s="67"/>
      <c r="C30" s="10" t="s">
        <v>4</v>
      </c>
      <c r="D30" s="35">
        <f>D28-D29</f>
        <v>74800</v>
      </c>
      <c r="E30" s="147"/>
    </row>
    <row r="31" spans="2:7" ht="15" x14ac:dyDescent="0.2">
      <c r="B31" s="67"/>
      <c r="C31" s="26" t="s">
        <v>5</v>
      </c>
      <c r="D31" s="237">
        <f>D12</f>
        <v>18876</v>
      </c>
      <c r="E31" s="148"/>
      <c r="G31" s="318"/>
    </row>
    <row r="32" spans="2:7" ht="15.75" thickBot="1" x14ac:dyDescent="0.25">
      <c r="B32" s="67"/>
      <c r="C32" s="10" t="s">
        <v>39</v>
      </c>
      <c r="D32" s="98">
        <f>D30-D31</f>
        <v>55924</v>
      </c>
      <c r="E32" s="8"/>
    </row>
    <row r="33" spans="1:25" ht="15.75" thickTop="1" x14ac:dyDescent="0.2">
      <c r="B33" s="67"/>
      <c r="C33" s="10" t="s">
        <v>40</v>
      </c>
      <c r="D33" s="42">
        <f>D13</f>
        <v>9800</v>
      </c>
      <c r="E33" s="8"/>
    </row>
    <row r="34" spans="1:25" ht="15" x14ac:dyDescent="0.2">
      <c r="B34" s="67"/>
      <c r="C34" s="10" t="s">
        <v>41</v>
      </c>
      <c r="D34" s="42">
        <f>D32-D33</f>
        <v>46124</v>
      </c>
      <c r="E34" s="8"/>
    </row>
    <row r="35" spans="1:25" ht="15.75" thickBot="1" x14ac:dyDescent="0.25">
      <c r="B35" s="68"/>
      <c r="C35" s="37"/>
      <c r="D35" s="38"/>
      <c r="E35" s="70"/>
    </row>
    <row r="36" spans="1:25" x14ac:dyDescent="0.2">
      <c r="B36" s="40"/>
      <c r="C36" s="40"/>
      <c r="D36" s="40"/>
      <c r="E36" s="40"/>
    </row>
    <row r="37" spans="1:25" ht="13.5" thickBot="1" x14ac:dyDescent="0.25"/>
    <row r="38" spans="1:25" ht="15" x14ac:dyDescent="0.2">
      <c r="A38" s="2"/>
      <c r="B38" s="69"/>
      <c r="C38" s="73"/>
      <c r="D38" s="4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x14ac:dyDescent="0.25">
      <c r="A39" s="2"/>
      <c r="B39" s="216" t="s">
        <v>91</v>
      </c>
      <c r="C39" s="10" t="s">
        <v>87</v>
      </c>
      <c r="D39" s="19">
        <f>D28+D27-D31</f>
        <v>85024</v>
      </c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x14ac:dyDescent="0.2">
      <c r="A40" s="2"/>
      <c r="B40" s="216"/>
      <c r="C40" s="10"/>
      <c r="D40" s="10"/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x14ac:dyDescent="0.25">
      <c r="A41" s="2"/>
      <c r="B41" s="216" t="s">
        <v>92</v>
      </c>
      <c r="C41" s="10" t="s">
        <v>85</v>
      </c>
      <c r="D41" s="19">
        <f>D29-D16</f>
        <v>16800</v>
      </c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x14ac:dyDescent="0.2">
      <c r="A42" s="71"/>
      <c r="B42" s="216"/>
      <c r="C42" s="10"/>
      <c r="D42" s="10"/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x14ac:dyDescent="0.25">
      <c r="A43" s="2"/>
      <c r="B43" s="216" t="s">
        <v>93</v>
      </c>
      <c r="C43" s="10" t="s">
        <v>86</v>
      </c>
      <c r="D43" s="19">
        <f>D33-D15</f>
        <v>1900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x14ac:dyDescent="0.2">
      <c r="A44" s="2"/>
      <c r="B44" s="216"/>
      <c r="C44" s="10"/>
      <c r="D44" s="10"/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x14ac:dyDescent="0.2">
      <c r="A45" s="2"/>
      <c r="B45" s="216" t="s">
        <v>94</v>
      </c>
      <c r="C45" s="10" t="s">
        <v>88</v>
      </c>
      <c r="D45" s="42">
        <f>D41+D43</f>
        <v>18700</v>
      </c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x14ac:dyDescent="0.2">
      <c r="A46" s="2"/>
      <c r="B46" s="216"/>
      <c r="C46" s="10"/>
      <c r="D46" s="72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x14ac:dyDescent="0.2">
      <c r="A47" s="2"/>
      <c r="B47" s="216"/>
      <c r="C47" s="10" t="s">
        <v>89</v>
      </c>
      <c r="D47" s="127">
        <f>D17+D27</f>
        <v>61000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">
      <c r="A48" s="2"/>
      <c r="B48" s="216"/>
      <c r="C48" s="10"/>
      <c r="D48" s="126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3" ht="15.75" x14ac:dyDescent="0.25">
      <c r="A49" s="2"/>
      <c r="B49" s="216"/>
      <c r="C49" s="10" t="s">
        <v>90</v>
      </c>
      <c r="D49" s="19">
        <f>D39-D47-D45</f>
        <v>5324</v>
      </c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3" ht="15.75" thickBot="1" x14ac:dyDescent="0.25">
      <c r="A50" s="2"/>
      <c r="B50" s="28"/>
      <c r="C50" s="30"/>
      <c r="D50" s="30"/>
      <c r="E50" s="2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3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31 D28 D3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AI99"/>
  <sheetViews>
    <sheetView topLeftCell="A13" workbookViewId="0">
      <selection activeCell="D28" sqref="D28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4.28515625" bestFit="1" customWidth="1"/>
    <col min="5" max="5" width="3.140625" customWidth="1"/>
    <col min="6" max="6" width="9.140625" customWidth="1"/>
  </cols>
  <sheetData>
    <row r="1" spans="2:5" ht="18" x14ac:dyDescent="0.25">
      <c r="C1" s="1" t="s">
        <v>6</v>
      </c>
    </row>
    <row r="2" spans="2:5" ht="15" x14ac:dyDescent="0.2">
      <c r="C2" s="2" t="s">
        <v>229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9"/>
      <c r="C6" s="50"/>
      <c r="D6" s="51"/>
      <c r="E6" s="52"/>
    </row>
    <row r="7" spans="2:5" ht="15" x14ac:dyDescent="0.2">
      <c r="B7" s="53"/>
      <c r="C7" s="51" t="s">
        <v>1</v>
      </c>
      <c r="D7" s="62">
        <v>54000</v>
      </c>
      <c r="E7" s="57"/>
    </row>
    <row r="8" spans="2:5" ht="15" x14ac:dyDescent="0.2">
      <c r="B8" s="53"/>
      <c r="C8" s="51" t="s">
        <v>2</v>
      </c>
      <c r="D8" s="62">
        <v>29500</v>
      </c>
      <c r="E8" s="55"/>
    </row>
    <row r="9" spans="2:5" ht="15" x14ac:dyDescent="0.2">
      <c r="B9" s="53"/>
      <c r="C9" s="51" t="s">
        <v>41</v>
      </c>
      <c r="D9" s="296">
        <v>5300</v>
      </c>
      <c r="E9" s="55"/>
    </row>
    <row r="10" spans="2:5" ht="15" x14ac:dyDescent="0.2">
      <c r="B10" s="53"/>
      <c r="C10" s="51" t="s">
        <v>53</v>
      </c>
      <c r="D10" s="295">
        <v>1720</v>
      </c>
      <c r="E10" s="55"/>
    </row>
    <row r="11" spans="2:5" ht="15.75" customHeight="1" x14ac:dyDescent="0.2">
      <c r="B11" s="53"/>
      <c r="C11" s="51" t="s">
        <v>35</v>
      </c>
      <c r="D11" s="62">
        <v>2050</v>
      </c>
      <c r="E11" s="57"/>
    </row>
    <row r="12" spans="2:5" ht="15" x14ac:dyDescent="0.2">
      <c r="B12" s="53"/>
      <c r="C12" s="51" t="s">
        <v>57</v>
      </c>
      <c r="D12" s="64">
        <v>0.21</v>
      </c>
      <c r="E12" s="55"/>
    </row>
    <row r="13" spans="2:5" ht="15.75" thickBot="1" x14ac:dyDescent="0.25">
      <c r="B13" s="59"/>
      <c r="C13" s="60"/>
      <c r="D13" s="60"/>
      <c r="E13" s="61"/>
    </row>
    <row r="14" spans="2:5" ht="15" x14ac:dyDescent="0.2">
      <c r="C14" s="2"/>
      <c r="D14" s="2"/>
      <c r="E14" s="2"/>
    </row>
    <row r="15" spans="2:5" ht="15" x14ac:dyDescent="0.2">
      <c r="C15" s="3" t="s">
        <v>10</v>
      </c>
      <c r="D15" s="2"/>
      <c r="E15" s="2"/>
    </row>
    <row r="16" spans="2:5" ht="15.75" thickBot="1" x14ac:dyDescent="0.25">
      <c r="C16" s="27"/>
      <c r="D16" s="2"/>
      <c r="E16" s="33"/>
    </row>
    <row r="17" spans="1:35" ht="15" x14ac:dyDescent="0.2">
      <c r="B17" s="66"/>
      <c r="C17" s="10"/>
      <c r="D17" s="4"/>
      <c r="E17" s="5"/>
      <c r="F17" s="106"/>
    </row>
    <row r="18" spans="1:35" ht="15.75" thickBot="1" x14ac:dyDescent="0.25">
      <c r="B18" s="67"/>
      <c r="C18" s="6" t="s">
        <v>0</v>
      </c>
      <c r="D18" s="6"/>
      <c r="E18" s="143"/>
      <c r="F18" s="107"/>
    </row>
    <row r="19" spans="1:35" ht="15" x14ac:dyDescent="0.2">
      <c r="B19" s="67"/>
      <c r="C19" s="10" t="s">
        <v>1</v>
      </c>
      <c r="D19" s="299">
        <f>D7</f>
        <v>54000</v>
      </c>
      <c r="E19" s="144"/>
      <c r="F19" s="108"/>
    </row>
    <row r="20" spans="1:35" ht="15.75" x14ac:dyDescent="0.25">
      <c r="B20" s="67"/>
      <c r="C20" s="10" t="s">
        <v>2</v>
      </c>
      <c r="D20" s="303">
        <f>D8</f>
        <v>29500</v>
      </c>
      <c r="E20" s="145"/>
      <c r="F20" s="109"/>
    </row>
    <row r="21" spans="1:35" ht="15.75" x14ac:dyDescent="0.25">
      <c r="B21" s="67"/>
      <c r="C21" s="10" t="s">
        <v>33</v>
      </c>
      <c r="D21" s="199">
        <f>D19-D20-D22</f>
        <v>13563.924050632912</v>
      </c>
      <c r="E21" s="79"/>
      <c r="F21" s="106"/>
    </row>
    <row r="22" spans="1:35" ht="15" x14ac:dyDescent="0.2">
      <c r="B22" s="67"/>
      <c r="C22" s="10" t="s">
        <v>3</v>
      </c>
      <c r="D22" s="300">
        <f>D24+D23</f>
        <v>10936.075949367088</v>
      </c>
      <c r="E22" s="8"/>
      <c r="F22" s="113"/>
    </row>
    <row r="23" spans="1:35" ht="15" x14ac:dyDescent="0.2">
      <c r="B23" s="67"/>
      <c r="C23" s="10" t="s">
        <v>35</v>
      </c>
      <c r="D23" s="304">
        <f>D11</f>
        <v>2050</v>
      </c>
      <c r="E23" s="146"/>
      <c r="F23" s="111"/>
    </row>
    <row r="24" spans="1:35" ht="15" x14ac:dyDescent="0.2">
      <c r="B24" s="67"/>
      <c r="C24" s="10" t="s">
        <v>4</v>
      </c>
      <c r="D24" s="299">
        <f>D26/(1-D12)</f>
        <v>8886.0759493670885</v>
      </c>
      <c r="E24" s="147"/>
      <c r="F24" s="107"/>
    </row>
    <row r="25" spans="1:35" ht="15" x14ac:dyDescent="0.2">
      <c r="B25" s="67"/>
      <c r="C25" s="26" t="str">
        <f>"Taxes ("&amp;D12*100&amp;"%)"</f>
        <v>Taxes (21%)</v>
      </c>
      <c r="D25" s="298">
        <f>D24-D26</f>
        <v>1866.0759493670885</v>
      </c>
      <c r="E25" s="148"/>
      <c r="F25" s="114"/>
    </row>
    <row r="26" spans="1:35" ht="16.5" thickBot="1" x14ac:dyDescent="0.3">
      <c r="B26" s="67"/>
      <c r="C26" s="10" t="s">
        <v>39</v>
      </c>
      <c r="D26" s="301">
        <f>D27+D28</f>
        <v>7020</v>
      </c>
      <c r="E26" s="8"/>
      <c r="F26" s="115"/>
    </row>
    <row r="27" spans="1:35" ht="16.5" thickTop="1" x14ac:dyDescent="0.25">
      <c r="B27" s="67"/>
      <c r="C27" s="10" t="s">
        <v>40</v>
      </c>
      <c r="D27" s="302">
        <f>D10</f>
        <v>1720</v>
      </c>
      <c r="E27" s="8"/>
      <c r="F27" s="115"/>
    </row>
    <row r="28" spans="1:35" ht="15.75" x14ac:dyDescent="0.25">
      <c r="B28" s="67"/>
      <c r="C28" s="10" t="s">
        <v>41</v>
      </c>
      <c r="D28" s="302">
        <f>D9</f>
        <v>5300</v>
      </c>
      <c r="E28" s="8"/>
      <c r="F28" s="115"/>
    </row>
    <row r="29" spans="1:35" ht="15.75" thickBot="1" x14ac:dyDescent="0.25">
      <c r="B29" s="68"/>
      <c r="C29" s="37"/>
      <c r="D29" s="38"/>
      <c r="E29" s="70"/>
      <c r="F29" s="111"/>
    </row>
    <row r="30" spans="1:35" ht="15" x14ac:dyDescent="0.2">
      <c r="B30" s="40"/>
      <c r="C30" s="40"/>
      <c r="D30" s="40"/>
      <c r="E30" s="40"/>
      <c r="F30" s="108"/>
    </row>
    <row r="31" spans="1:35" ht="15" x14ac:dyDescent="0.2">
      <c r="F31" s="114"/>
    </row>
    <row r="32" spans="1:35" ht="15.75" x14ac:dyDescent="0.25">
      <c r="A32" s="2"/>
      <c r="B32" s="110"/>
      <c r="C32" s="128"/>
      <c r="D32" s="129"/>
      <c r="E32" s="111"/>
      <c r="F32" s="11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" x14ac:dyDescent="0.2">
      <c r="A33" s="2"/>
      <c r="B33" s="111"/>
      <c r="C33" s="111"/>
      <c r="D33" s="129"/>
      <c r="E33" s="111"/>
      <c r="F33" s="10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" x14ac:dyDescent="0.2">
      <c r="A34" s="2"/>
      <c r="B34" s="111"/>
      <c r="C34" s="111"/>
      <c r="D34" s="129"/>
      <c r="E34" s="111"/>
      <c r="F34" s="11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x14ac:dyDescent="0.25">
      <c r="A35" s="2"/>
      <c r="B35" s="111"/>
      <c r="C35" s="111"/>
      <c r="D35" s="111"/>
      <c r="E35" s="111"/>
      <c r="F35" s="11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" x14ac:dyDescent="0.2">
      <c r="A36" s="71"/>
      <c r="B36" s="111"/>
      <c r="C36" s="111"/>
      <c r="D36" s="111"/>
      <c r="E36" s="111"/>
      <c r="F36" s="11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x14ac:dyDescent="0.25">
      <c r="A37" s="2"/>
      <c r="B37" s="111"/>
      <c r="C37" s="111"/>
      <c r="D37" s="111"/>
      <c r="E37" s="111"/>
      <c r="F37" s="11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x14ac:dyDescent="0.25">
      <c r="A38" s="2"/>
      <c r="B38" s="111"/>
      <c r="C38" s="111"/>
      <c r="D38" s="111"/>
      <c r="E38" s="111"/>
      <c r="F38" s="1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x14ac:dyDescent="0.25">
      <c r="A39" s="2"/>
      <c r="B39" s="111"/>
      <c r="C39" s="111"/>
      <c r="D39" s="111"/>
      <c r="E39" s="111"/>
      <c r="F39" s="1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x14ac:dyDescent="0.25">
      <c r="A40" s="2"/>
      <c r="B40" s="111"/>
      <c r="C40" s="111"/>
      <c r="D40" s="111"/>
      <c r="E40" s="111"/>
      <c r="F40" s="1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x14ac:dyDescent="0.25">
      <c r="A41" s="2"/>
      <c r="B41" s="111"/>
      <c r="C41" s="111"/>
      <c r="D41" s="111"/>
      <c r="E41" s="111"/>
      <c r="F41" s="1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x14ac:dyDescent="0.25">
      <c r="A42" s="2"/>
      <c r="B42" s="111"/>
      <c r="C42" s="111"/>
      <c r="D42" s="111"/>
      <c r="E42" s="111"/>
      <c r="F42" s="11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x14ac:dyDescent="0.25">
      <c r="A43" s="2"/>
      <c r="B43" s="111"/>
      <c r="C43" s="111"/>
      <c r="D43" s="111"/>
      <c r="E43" s="111"/>
      <c r="F43" s="1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x14ac:dyDescent="0.25">
      <c r="A44" s="2"/>
      <c r="B44" s="111"/>
      <c r="C44" s="111"/>
      <c r="D44" s="111"/>
      <c r="E44" s="111"/>
      <c r="F44" s="1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" x14ac:dyDescent="0.2">
      <c r="A45" s="2"/>
      <c r="B45" s="111"/>
      <c r="C45" s="111"/>
      <c r="D45" s="111"/>
      <c r="E45" s="111"/>
      <c r="F45" s="11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"/>
  <dimension ref="A1:H20"/>
  <sheetViews>
    <sheetView workbookViewId="0">
      <selection activeCell="D18" sqref="D18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7" width="9.140625" customWidth="1"/>
  </cols>
  <sheetData>
    <row r="1" spans="1:8" ht="18" x14ac:dyDescent="0.25">
      <c r="C1" s="1" t="s">
        <v>6</v>
      </c>
    </row>
    <row r="2" spans="1:8" ht="15" x14ac:dyDescent="0.2">
      <c r="C2" s="2" t="s">
        <v>52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49"/>
      <c r="C6" s="50"/>
      <c r="D6" s="51"/>
      <c r="E6" s="52"/>
      <c r="F6" s="2"/>
      <c r="G6" s="2"/>
      <c r="H6" s="2"/>
    </row>
    <row r="7" spans="1:8" ht="15" x14ac:dyDescent="0.2">
      <c r="B7" s="53"/>
      <c r="C7" s="51" t="s">
        <v>51</v>
      </c>
      <c r="D7" s="54">
        <v>10700</v>
      </c>
      <c r="E7" s="55"/>
      <c r="F7" s="2"/>
      <c r="G7" s="2"/>
      <c r="H7" s="2"/>
    </row>
    <row r="8" spans="1:8" ht="15" x14ac:dyDescent="0.2">
      <c r="B8" s="53"/>
      <c r="C8" s="51"/>
      <c r="D8" s="58"/>
      <c r="E8" s="55"/>
      <c r="F8" s="2"/>
      <c r="G8" s="2"/>
      <c r="H8" s="2"/>
    </row>
    <row r="9" spans="1:8" ht="15" x14ac:dyDescent="0.2">
      <c r="B9" s="209" t="s">
        <v>91</v>
      </c>
      <c r="C9" s="51" t="s">
        <v>50</v>
      </c>
      <c r="D9" s="54">
        <v>11900</v>
      </c>
      <c r="E9" s="55"/>
      <c r="F9" s="2"/>
      <c r="G9" s="2"/>
      <c r="H9" s="2"/>
    </row>
    <row r="10" spans="1:8" ht="15" x14ac:dyDescent="0.2">
      <c r="B10" s="209" t="s">
        <v>92</v>
      </c>
      <c r="C10" s="51" t="s">
        <v>50</v>
      </c>
      <c r="D10" s="295">
        <v>9400</v>
      </c>
      <c r="E10" s="57"/>
      <c r="F10" s="2"/>
      <c r="G10" s="2"/>
      <c r="H10" s="2"/>
    </row>
    <row r="11" spans="1:8" ht="15.75" thickBot="1" x14ac:dyDescent="0.25">
      <c r="B11" s="59"/>
      <c r="C11" s="60"/>
      <c r="D11" s="60"/>
      <c r="E11" s="61"/>
      <c r="F11" s="2"/>
      <c r="G11" s="2"/>
      <c r="H11" s="2"/>
    </row>
    <row r="12" spans="1:8" ht="15" x14ac:dyDescent="0.2">
      <c r="C12" s="2"/>
      <c r="D12" s="2"/>
      <c r="E12" s="2"/>
      <c r="F12" s="2"/>
      <c r="G12" s="2"/>
      <c r="H12" s="2"/>
    </row>
    <row r="13" spans="1:8" ht="15" x14ac:dyDescent="0.2">
      <c r="C13" s="3" t="s">
        <v>10</v>
      </c>
      <c r="D13" s="2"/>
      <c r="E13" s="2"/>
      <c r="F13" s="2"/>
      <c r="G13" s="2"/>
      <c r="H13" s="2"/>
    </row>
    <row r="14" spans="1:8" ht="15.75" thickBot="1" x14ac:dyDescent="0.25">
      <c r="A14" s="40"/>
      <c r="C14" s="95"/>
      <c r="D14" s="2"/>
      <c r="E14" s="39"/>
      <c r="F14" s="2"/>
      <c r="G14" s="2"/>
      <c r="H14" s="2"/>
    </row>
    <row r="15" spans="1:8" ht="15" x14ac:dyDescent="0.2">
      <c r="A15" s="48"/>
      <c r="B15" s="69"/>
      <c r="C15" s="4"/>
      <c r="D15" s="91"/>
      <c r="E15" s="78"/>
      <c r="F15" s="2"/>
    </row>
    <row r="16" spans="1:8" ht="15.75" x14ac:dyDescent="0.25">
      <c r="A16" s="48"/>
      <c r="B16" s="217" t="s">
        <v>91</v>
      </c>
      <c r="C16" s="25" t="s">
        <v>236</v>
      </c>
      <c r="D16" s="101">
        <f>MAX(D9-D7,0)</f>
        <v>1200</v>
      </c>
      <c r="E16" s="83"/>
      <c r="F16" s="2"/>
    </row>
    <row r="17" spans="1:6" ht="15.75" x14ac:dyDescent="0.25">
      <c r="A17" s="48"/>
      <c r="B17" s="217"/>
      <c r="C17" s="25"/>
      <c r="D17" s="139"/>
      <c r="E17" s="83"/>
      <c r="F17" s="2"/>
    </row>
    <row r="18" spans="1:6" ht="15.75" x14ac:dyDescent="0.25">
      <c r="A18" s="48"/>
      <c r="B18" s="217" t="s">
        <v>92</v>
      </c>
      <c r="C18" s="25" t="s">
        <v>236</v>
      </c>
      <c r="D18" s="140">
        <f>MAX(D10-D7,0)</f>
        <v>0</v>
      </c>
      <c r="E18" s="83"/>
      <c r="F18" s="2"/>
    </row>
    <row r="19" spans="1:6" ht="15.75" thickBot="1" x14ac:dyDescent="0.25">
      <c r="A19" s="48"/>
      <c r="B19" s="135"/>
      <c r="C19" s="30"/>
      <c r="D19" s="141"/>
      <c r="E19" s="137"/>
    </row>
    <row r="20" spans="1:6" x14ac:dyDescent="0.2">
      <c r="A20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92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5703125" customWidth="1"/>
    <col min="4" max="4" width="13" bestFit="1" customWidth="1"/>
    <col min="5" max="5" width="3.140625" customWidth="1"/>
    <col min="6" max="6" width="2.28515625" customWidth="1"/>
    <col min="7" max="7" width="12.28515625" bestFit="1" customWidth="1"/>
    <col min="8" max="8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59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49"/>
      <c r="C6" s="50"/>
      <c r="D6" s="51"/>
      <c r="E6" s="52"/>
    </row>
    <row r="7" spans="2:5" ht="15" x14ac:dyDescent="0.2">
      <c r="B7" s="53"/>
      <c r="C7" s="51" t="s">
        <v>1</v>
      </c>
      <c r="D7" s="62">
        <v>630000</v>
      </c>
      <c r="E7" s="57"/>
    </row>
    <row r="8" spans="2:5" ht="15" x14ac:dyDescent="0.2">
      <c r="B8" s="53"/>
      <c r="C8" s="51" t="s">
        <v>2</v>
      </c>
      <c r="D8" s="62">
        <v>465000</v>
      </c>
      <c r="E8" s="55"/>
    </row>
    <row r="9" spans="2:5" ht="15" x14ac:dyDescent="0.2">
      <c r="B9" s="53"/>
      <c r="C9" s="51" t="s">
        <v>60</v>
      </c>
      <c r="D9" s="62">
        <v>85000</v>
      </c>
      <c r="E9" s="55"/>
    </row>
    <row r="10" spans="2:5" ht="15" x14ac:dyDescent="0.2">
      <c r="B10" s="53"/>
      <c r="C10" s="51" t="s">
        <v>33</v>
      </c>
      <c r="D10" s="62">
        <v>135000</v>
      </c>
      <c r="E10" s="55"/>
    </row>
    <row r="11" spans="2:5" ht="15" x14ac:dyDescent="0.2">
      <c r="B11" s="53"/>
      <c r="C11" s="51" t="s">
        <v>35</v>
      </c>
      <c r="D11" s="62">
        <v>70000</v>
      </c>
      <c r="E11" s="57"/>
    </row>
    <row r="12" spans="2:5" ht="15" x14ac:dyDescent="0.2">
      <c r="B12" s="53"/>
      <c r="C12" s="51"/>
      <c r="D12" s="63"/>
      <c r="E12" s="55"/>
    </row>
    <row r="13" spans="2:5" ht="15" x14ac:dyDescent="0.2">
      <c r="B13" s="53"/>
      <c r="C13" s="51" t="s">
        <v>57</v>
      </c>
      <c r="D13" s="64">
        <v>0.21</v>
      </c>
      <c r="E13" s="55"/>
    </row>
    <row r="14" spans="2:5" ht="15.75" thickBot="1" x14ac:dyDescent="0.25">
      <c r="B14" s="59"/>
      <c r="C14" s="60"/>
      <c r="D14" s="60"/>
      <c r="E14" s="61"/>
    </row>
    <row r="15" spans="2:5" ht="15" x14ac:dyDescent="0.2">
      <c r="C15" s="2"/>
      <c r="D15" s="2"/>
      <c r="E15" s="2"/>
    </row>
    <row r="16" spans="2:5" ht="15" x14ac:dyDescent="0.2">
      <c r="C16" s="3" t="s">
        <v>10</v>
      </c>
      <c r="D16" s="2"/>
      <c r="E16" s="2"/>
    </row>
    <row r="17" spans="1:40" ht="15.75" thickBot="1" x14ac:dyDescent="0.25">
      <c r="C17" s="95"/>
      <c r="D17" s="2"/>
      <c r="E17" s="39"/>
    </row>
    <row r="18" spans="1:40" ht="15" x14ac:dyDescent="0.2">
      <c r="B18" s="66"/>
      <c r="C18" s="4"/>
      <c r="D18" s="4"/>
      <c r="E18" s="5"/>
      <c r="F18" s="106"/>
      <c r="G18" s="106"/>
      <c r="H18" s="106"/>
    </row>
    <row r="19" spans="1:40" ht="15.75" thickBot="1" x14ac:dyDescent="0.25">
      <c r="B19" s="67"/>
      <c r="C19" s="6" t="s">
        <v>0</v>
      </c>
      <c r="D19" s="6"/>
      <c r="E19" s="143"/>
      <c r="F19" s="107"/>
      <c r="G19" s="107"/>
      <c r="H19" s="106"/>
    </row>
    <row r="20" spans="1:40" ht="15" x14ac:dyDescent="0.2">
      <c r="B20" s="67"/>
      <c r="C20" s="10" t="s">
        <v>1</v>
      </c>
      <c r="D20" s="279">
        <f>D7</f>
        <v>630000</v>
      </c>
      <c r="E20" s="144"/>
      <c r="F20" s="108"/>
      <c r="G20" s="108"/>
      <c r="H20" s="106"/>
    </row>
    <row r="21" spans="1:40" ht="15.75" x14ac:dyDescent="0.25">
      <c r="B21" s="67"/>
      <c r="C21" s="10" t="s">
        <v>2</v>
      </c>
      <c r="D21" s="280">
        <f>D8</f>
        <v>465000</v>
      </c>
      <c r="E21" s="145"/>
      <c r="F21" s="109"/>
      <c r="G21" s="109"/>
      <c r="H21" s="106"/>
    </row>
    <row r="22" spans="1:40" ht="15.75" x14ac:dyDescent="0.25">
      <c r="B22" s="67"/>
      <c r="C22" s="10" t="s">
        <v>60</v>
      </c>
      <c r="D22" s="280">
        <f>D9</f>
        <v>85000</v>
      </c>
      <c r="E22" s="145"/>
      <c r="F22" s="109"/>
      <c r="G22" s="109"/>
      <c r="H22" s="106"/>
    </row>
    <row r="23" spans="1:40" ht="15" x14ac:dyDescent="0.2">
      <c r="B23" s="67"/>
      <c r="C23" s="10" t="s">
        <v>33</v>
      </c>
      <c r="D23" s="281">
        <f>D10</f>
        <v>135000</v>
      </c>
      <c r="E23" s="79"/>
      <c r="F23" s="106"/>
      <c r="G23" s="106"/>
      <c r="H23" s="106"/>
    </row>
    <row r="24" spans="1:40" ht="15" x14ac:dyDescent="0.2">
      <c r="B24" s="67"/>
      <c r="C24" s="10" t="s">
        <v>3</v>
      </c>
      <c r="D24" s="282">
        <f>D20-D21-D23-D22</f>
        <v>-55000</v>
      </c>
      <c r="E24" s="8"/>
      <c r="F24" s="113"/>
      <c r="G24" s="113"/>
      <c r="H24" s="113"/>
    </row>
    <row r="25" spans="1:40" ht="15" x14ac:dyDescent="0.2">
      <c r="B25" s="67"/>
      <c r="C25" s="10" t="s">
        <v>35</v>
      </c>
      <c r="D25" s="283">
        <f>D11</f>
        <v>70000</v>
      </c>
      <c r="E25" s="146"/>
      <c r="F25" s="111"/>
      <c r="G25" s="111"/>
      <c r="H25" s="111"/>
      <c r="I25" s="106"/>
    </row>
    <row r="26" spans="1:40" ht="15" x14ac:dyDescent="0.2">
      <c r="B26" s="67"/>
      <c r="C26" s="10" t="s">
        <v>4</v>
      </c>
      <c r="D26" s="35">
        <f>D24-D25</f>
        <v>-125000</v>
      </c>
      <c r="E26" s="147"/>
      <c r="F26" s="107"/>
      <c r="G26" s="107"/>
      <c r="H26" s="111"/>
      <c r="I26" s="106"/>
    </row>
    <row r="27" spans="1:40" ht="15" x14ac:dyDescent="0.2">
      <c r="B27" s="67"/>
      <c r="C27" s="26" t="s">
        <v>5</v>
      </c>
      <c r="D27" s="142">
        <f>MAX(D26*D13,0)</f>
        <v>0</v>
      </c>
      <c r="E27" s="148"/>
      <c r="F27" s="114"/>
      <c r="G27" s="114"/>
      <c r="H27" s="111"/>
      <c r="I27" s="106"/>
    </row>
    <row r="28" spans="1:40" ht="16.5" thickBot="1" x14ac:dyDescent="0.3">
      <c r="B28" s="217" t="s">
        <v>91</v>
      </c>
      <c r="C28" s="10" t="s">
        <v>39</v>
      </c>
      <c r="D28" s="36">
        <f>D26-D27</f>
        <v>-125000</v>
      </c>
      <c r="E28" s="8"/>
      <c r="F28" s="115"/>
      <c r="G28" s="115"/>
      <c r="H28" s="111"/>
      <c r="I28" s="106"/>
    </row>
    <row r="29" spans="1:40" ht="16.5" thickTop="1" thickBot="1" x14ac:dyDescent="0.25">
      <c r="B29" s="218"/>
      <c r="C29" s="37"/>
      <c r="D29" s="38"/>
      <c r="E29" s="70"/>
      <c r="F29" s="111"/>
      <c r="G29" s="111"/>
      <c r="H29" s="111"/>
      <c r="I29" s="106"/>
    </row>
    <row r="30" spans="1:40" ht="15" x14ac:dyDescent="0.2">
      <c r="B30" s="219"/>
      <c r="C30" s="40"/>
      <c r="D30" s="40"/>
      <c r="E30" s="40"/>
      <c r="F30" s="108"/>
      <c r="G30" s="108"/>
      <c r="H30" s="106"/>
      <c r="I30" s="106"/>
    </row>
    <row r="31" spans="1:40" ht="15.75" thickBot="1" x14ac:dyDescent="0.25">
      <c r="B31" s="220"/>
      <c r="F31" s="114"/>
      <c r="G31" s="114"/>
      <c r="H31" s="106"/>
      <c r="I31" s="106"/>
    </row>
    <row r="32" spans="1:40" ht="15.75" x14ac:dyDescent="0.25">
      <c r="A32" s="2"/>
      <c r="B32" s="221"/>
      <c r="C32" s="73"/>
      <c r="D32" s="74"/>
      <c r="E32" s="4"/>
      <c r="F32" s="75"/>
      <c r="G32" s="75"/>
      <c r="H32" s="5"/>
      <c r="I32" s="11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.75" x14ac:dyDescent="0.25">
      <c r="A33" s="2"/>
      <c r="B33" s="216" t="s">
        <v>92</v>
      </c>
      <c r="C33" s="10" t="s">
        <v>95</v>
      </c>
      <c r="D33" s="72"/>
      <c r="E33" s="10"/>
      <c r="F33" s="149"/>
      <c r="G33" s="19">
        <f>D24+D23-D27</f>
        <v>80000</v>
      </c>
      <c r="H33" s="8"/>
      <c r="I33" s="1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216"/>
      <c r="C34" s="10"/>
      <c r="D34" s="72"/>
      <c r="E34" s="10"/>
      <c r="F34" s="10"/>
      <c r="G34" s="10"/>
      <c r="H34" s="8"/>
      <c r="I34" s="11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.75" x14ac:dyDescent="0.25">
      <c r="A35" s="2"/>
      <c r="B35" s="216" t="s">
        <v>93</v>
      </c>
      <c r="C35" s="10" t="s">
        <v>287</v>
      </c>
      <c r="D35" s="10"/>
      <c r="E35" s="10"/>
      <c r="F35" s="125"/>
      <c r="G35" s="125"/>
      <c r="H35" s="8"/>
      <c r="I35" s="1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71"/>
      <c r="B36" s="11"/>
      <c r="C36" s="10" t="s">
        <v>289</v>
      </c>
      <c r="D36" s="10"/>
      <c r="E36" s="10"/>
      <c r="F36" s="10"/>
      <c r="G36" s="10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.75" x14ac:dyDescent="0.25">
      <c r="A37" s="2"/>
      <c r="B37" s="11"/>
      <c r="C37" s="10" t="s">
        <v>288</v>
      </c>
      <c r="D37" s="10"/>
      <c r="E37" s="10"/>
      <c r="F37" s="125"/>
      <c r="G37" s="125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25">
      <c r="A38" s="2"/>
      <c r="B38" s="28"/>
      <c r="C38" s="30"/>
      <c r="D38" s="30"/>
      <c r="E38" s="30"/>
      <c r="F38" s="30"/>
      <c r="G38" s="30"/>
      <c r="H38" s="2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1"/>
  <dimension ref="A1:I33"/>
  <sheetViews>
    <sheetView topLeftCell="A12" workbookViewId="0">
      <selection activeCell="C31" sqref="C31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9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230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9"/>
      <c r="C6" s="50"/>
      <c r="D6" s="51"/>
      <c r="E6" s="52"/>
      <c r="F6" s="2"/>
      <c r="G6" s="2"/>
      <c r="H6" s="2"/>
      <c r="I6" s="2"/>
    </row>
    <row r="7" spans="2:9" ht="15" x14ac:dyDescent="0.2">
      <c r="B7" s="53"/>
      <c r="C7" s="50" t="s">
        <v>283</v>
      </c>
      <c r="D7" s="51"/>
      <c r="E7" s="103"/>
      <c r="F7" s="2"/>
      <c r="G7" s="2"/>
      <c r="H7" s="2"/>
      <c r="I7" s="2"/>
    </row>
    <row r="8" spans="2:9" ht="15" x14ac:dyDescent="0.2">
      <c r="B8" s="53"/>
      <c r="C8" s="51" t="s">
        <v>68</v>
      </c>
      <c r="D8" s="214">
        <f>'#17'!G33</f>
        <v>80000</v>
      </c>
      <c r="E8" s="103"/>
      <c r="F8" s="2"/>
      <c r="G8" s="2"/>
      <c r="H8" s="2"/>
      <c r="I8" s="2"/>
    </row>
    <row r="9" spans="2:9" ht="15" x14ac:dyDescent="0.2">
      <c r="B9" s="53"/>
      <c r="C9" s="51" t="s">
        <v>69</v>
      </c>
      <c r="D9" s="215">
        <f>'#17'!D11</f>
        <v>70000</v>
      </c>
      <c r="E9" s="103"/>
      <c r="F9" s="2"/>
      <c r="G9" s="2"/>
      <c r="H9" s="2"/>
      <c r="I9" s="2"/>
    </row>
    <row r="10" spans="2:9" ht="15" x14ac:dyDescent="0.2">
      <c r="B10" s="53"/>
      <c r="C10" s="50"/>
      <c r="D10" s="51"/>
      <c r="E10" s="103"/>
      <c r="F10" s="2"/>
      <c r="G10" s="2"/>
      <c r="H10" s="2"/>
      <c r="I10" s="2"/>
    </row>
    <row r="11" spans="2:9" ht="15" x14ac:dyDescent="0.2">
      <c r="B11" s="53"/>
      <c r="C11" s="50" t="s">
        <v>37</v>
      </c>
      <c r="D11" s="51"/>
      <c r="E11" s="103"/>
      <c r="F11" s="2"/>
      <c r="G11" s="2"/>
      <c r="H11" s="2"/>
      <c r="I11" s="2"/>
    </row>
    <row r="12" spans="2:9" ht="15" x14ac:dyDescent="0.2">
      <c r="B12" s="53"/>
      <c r="C12" s="51" t="s">
        <v>62</v>
      </c>
      <c r="D12" s="54">
        <v>34000</v>
      </c>
      <c r="E12" s="55"/>
      <c r="F12" s="2"/>
      <c r="G12" s="2"/>
      <c r="H12" s="2"/>
      <c r="I12" s="2"/>
    </row>
    <row r="13" spans="2:9" ht="15" x14ac:dyDescent="0.2">
      <c r="B13" s="138"/>
      <c r="C13" s="51" t="s">
        <v>63</v>
      </c>
      <c r="D13" s="58">
        <v>0</v>
      </c>
      <c r="E13" s="55"/>
      <c r="F13" s="2"/>
      <c r="G13" s="2"/>
      <c r="H13" s="2"/>
      <c r="I13" s="2"/>
    </row>
    <row r="14" spans="2:9" ht="15" x14ac:dyDescent="0.2">
      <c r="B14" s="138"/>
      <c r="C14" s="51" t="s">
        <v>64</v>
      </c>
      <c r="D14" s="58">
        <v>0</v>
      </c>
      <c r="E14" s="57"/>
      <c r="F14" s="2"/>
      <c r="G14" s="2"/>
      <c r="H14" s="2"/>
      <c r="I14" s="2"/>
    </row>
    <row r="15" spans="2:9" ht="15" x14ac:dyDescent="0.2">
      <c r="B15" s="138"/>
      <c r="C15" s="51" t="s">
        <v>65</v>
      </c>
      <c r="D15" s="58">
        <v>0</v>
      </c>
      <c r="E15" s="57"/>
      <c r="F15" s="2"/>
      <c r="G15" s="2"/>
      <c r="H15" s="2"/>
      <c r="I15" s="2"/>
    </row>
    <row r="16" spans="2:9" ht="15" x14ac:dyDescent="0.2">
      <c r="B16" s="138"/>
      <c r="C16" s="51" t="s">
        <v>66</v>
      </c>
      <c r="D16" s="58">
        <v>0</v>
      </c>
      <c r="E16" s="57"/>
      <c r="F16" s="2"/>
      <c r="G16" s="2"/>
      <c r="H16" s="2"/>
      <c r="I16" s="2"/>
    </row>
    <row r="17" spans="1:9" ht="15" x14ac:dyDescent="0.2">
      <c r="B17" s="138"/>
      <c r="C17" s="51" t="s">
        <v>67</v>
      </c>
      <c r="D17" s="58">
        <v>0</v>
      </c>
      <c r="E17" s="57"/>
      <c r="F17" s="2"/>
      <c r="G17" s="2"/>
      <c r="H17" s="2"/>
      <c r="I17" s="2"/>
    </row>
    <row r="18" spans="1:9" ht="15.75" thickBot="1" x14ac:dyDescent="0.25">
      <c r="B18" s="59"/>
      <c r="C18" s="60"/>
      <c r="D18" s="60"/>
      <c r="E18" s="61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5"/>
      <c r="D21" s="2"/>
      <c r="E21" s="39"/>
      <c r="F21" s="2"/>
      <c r="G21" s="2"/>
      <c r="H21" s="2"/>
      <c r="I21" s="2"/>
    </row>
    <row r="22" spans="1:9" ht="15" x14ac:dyDescent="0.2">
      <c r="A22" s="48"/>
      <c r="B22" s="69"/>
      <c r="C22" s="4"/>
      <c r="D22" s="91"/>
      <c r="E22" s="5"/>
    </row>
    <row r="23" spans="1:9" ht="15" x14ac:dyDescent="0.2">
      <c r="A23" s="48"/>
      <c r="B23" s="85"/>
      <c r="C23" s="25" t="s">
        <v>88</v>
      </c>
      <c r="D23" s="35">
        <f>D8-D14-D16</f>
        <v>80000</v>
      </c>
      <c r="E23" s="8"/>
      <c r="F23" s="150"/>
    </row>
    <row r="24" spans="1:9" ht="15" x14ac:dyDescent="0.2">
      <c r="A24" s="48"/>
      <c r="B24" s="85"/>
      <c r="C24" s="25" t="s">
        <v>154</v>
      </c>
      <c r="D24" s="34">
        <f>D12-D17</f>
        <v>34000</v>
      </c>
      <c r="E24" s="8"/>
      <c r="F24" s="2"/>
    </row>
    <row r="25" spans="1:9" ht="15" x14ac:dyDescent="0.2">
      <c r="A25" s="48"/>
      <c r="B25" s="85"/>
      <c r="C25" s="25" t="s">
        <v>96</v>
      </c>
      <c r="D25" s="89">
        <f>D23-D24</f>
        <v>46000</v>
      </c>
      <c r="E25" s="8"/>
      <c r="F25" s="2"/>
    </row>
    <row r="26" spans="1:9" ht="15" x14ac:dyDescent="0.2">
      <c r="A26" s="48"/>
      <c r="B26" s="85"/>
      <c r="C26" s="25"/>
      <c r="D26" s="41"/>
      <c r="E26" s="8"/>
      <c r="F26" s="2"/>
    </row>
    <row r="27" spans="1:9" ht="15.75" x14ac:dyDescent="0.25">
      <c r="A27" s="48"/>
      <c r="B27" s="85"/>
      <c r="C27" s="25" t="s">
        <v>97</v>
      </c>
      <c r="D27" s="105">
        <f>D9-D25</f>
        <v>24000</v>
      </c>
      <c r="E27" s="8"/>
      <c r="F27" s="2"/>
    </row>
    <row r="28" spans="1:9" ht="15.75" x14ac:dyDescent="0.25">
      <c r="A28" s="48"/>
      <c r="B28" s="85"/>
      <c r="C28" s="25"/>
      <c r="D28" s="151"/>
      <c r="E28" s="8"/>
      <c r="F28" s="2"/>
    </row>
    <row r="29" spans="1:9" ht="15.75" x14ac:dyDescent="0.25">
      <c r="A29" s="48"/>
      <c r="B29" s="85"/>
      <c r="C29" s="25" t="s">
        <v>98</v>
      </c>
      <c r="D29" s="151"/>
      <c r="E29" s="8"/>
      <c r="F29" s="2"/>
    </row>
    <row r="30" spans="1:9" ht="15.75" x14ac:dyDescent="0.25">
      <c r="A30" s="48"/>
      <c r="B30" s="85"/>
      <c r="C30" s="25" t="s">
        <v>284</v>
      </c>
      <c r="D30" s="151"/>
      <c r="E30" s="8"/>
      <c r="F30" s="2"/>
    </row>
    <row r="31" spans="1:9" ht="15.75" x14ac:dyDescent="0.25">
      <c r="A31" s="48"/>
      <c r="B31" s="85"/>
      <c r="C31" s="25" t="s">
        <v>70</v>
      </c>
      <c r="D31" s="151"/>
      <c r="E31" s="8"/>
      <c r="F31" s="2"/>
    </row>
    <row r="32" spans="1:9" ht="15.75" thickBot="1" x14ac:dyDescent="0.25">
      <c r="A32" s="48"/>
      <c r="B32" s="135"/>
      <c r="C32" s="30"/>
      <c r="D32" s="136"/>
      <c r="E32" s="22"/>
      <c r="F32" s="2"/>
    </row>
    <row r="33" spans="1:1" x14ac:dyDescent="0.2">
      <c r="A3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topLeftCell="A10" workbookViewId="0">
      <selection activeCell="D26" sqref="D26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9"/>
      <c r="C6" s="50"/>
      <c r="D6" s="51"/>
      <c r="E6" s="52"/>
      <c r="F6" s="2"/>
      <c r="G6" s="2"/>
      <c r="H6" s="2"/>
      <c r="I6" s="2"/>
    </row>
    <row r="7" spans="2:9" ht="15" x14ac:dyDescent="0.2">
      <c r="B7" s="53"/>
      <c r="C7" s="51" t="s">
        <v>9</v>
      </c>
      <c r="D7" s="62">
        <v>4300</v>
      </c>
      <c r="E7" s="57"/>
      <c r="F7" s="2"/>
      <c r="G7" s="2"/>
      <c r="H7" s="2"/>
      <c r="I7" s="2"/>
    </row>
    <row r="8" spans="2:9" ht="15" x14ac:dyDescent="0.2">
      <c r="B8" s="53"/>
      <c r="C8" s="51" t="s">
        <v>11</v>
      </c>
      <c r="D8" s="63">
        <v>24000</v>
      </c>
      <c r="E8" s="55"/>
      <c r="F8" s="2"/>
      <c r="G8" s="2"/>
      <c r="H8" s="2"/>
      <c r="I8" s="2"/>
    </row>
    <row r="9" spans="2:9" ht="15" x14ac:dyDescent="0.2">
      <c r="B9" s="53"/>
      <c r="C9" s="51"/>
      <c r="D9" s="63"/>
      <c r="E9" s="55"/>
      <c r="F9" s="2"/>
      <c r="G9" s="2"/>
      <c r="H9" s="2"/>
      <c r="I9" s="2"/>
    </row>
    <row r="10" spans="2:9" ht="15" x14ac:dyDescent="0.2">
      <c r="B10" s="53"/>
      <c r="C10" s="51" t="s">
        <v>12</v>
      </c>
      <c r="D10" s="62">
        <v>2900</v>
      </c>
      <c r="E10" s="57"/>
      <c r="F10" s="2"/>
      <c r="G10" s="2"/>
      <c r="H10" s="2"/>
      <c r="I10" s="2"/>
    </row>
    <row r="11" spans="2:9" ht="15" x14ac:dyDescent="0.2">
      <c r="B11" s="53"/>
      <c r="C11" s="51" t="s">
        <v>13</v>
      </c>
      <c r="D11" s="63">
        <v>10700</v>
      </c>
      <c r="E11" s="55"/>
      <c r="F11" s="2"/>
      <c r="G11" s="2"/>
      <c r="H11" s="2"/>
      <c r="I11" s="2"/>
    </row>
    <row r="12" spans="2:9" ht="15.75" thickBot="1" x14ac:dyDescent="0.25">
      <c r="B12" s="59"/>
      <c r="C12" s="60"/>
      <c r="D12" s="60"/>
      <c r="E12" s="61"/>
      <c r="F12" s="2"/>
      <c r="G12" s="2"/>
      <c r="H12" s="2"/>
      <c r="I12" s="2"/>
    </row>
    <row r="13" spans="2:9" ht="15" x14ac:dyDescent="0.2">
      <c r="C13" s="2"/>
      <c r="D13" s="2"/>
      <c r="E13" s="2"/>
      <c r="F13" s="2"/>
      <c r="G13" s="2"/>
      <c r="H13" s="2"/>
      <c r="I13" s="2"/>
    </row>
    <row r="14" spans="2:9" ht="15" x14ac:dyDescent="0.2">
      <c r="C14" s="3" t="s">
        <v>10</v>
      </c>
      <c r="D14" s="2"/>
      <c r="E14" s="2"/>
      <c r="F14" s="2"/>
      <c r="G14" s="2"/>
      <c r="H14" s="2"/>
      <c r="I14" s="2"/>
    </row>
    <row r="15" spans="2:9" ht="15.75" thickBot="1" x14ac:dyDescent="0.25">
      <c r="C15" s="27"/>
      <c r="D15" s="2"/>
      <c r="E15" s="2"/>
      <c r="F15" s="2"/>
      <c r="G15" s="2"/>
      <c r="H15" s="2"/>
      <c r="I15" s="2"/>
    </row>
    <row r="16" spans="2:9" ht="15" x14ac:dyDescent="0.2">
      <c r="B16" s="23"/>
      <c r="C16" s="10"/>
      <c r="D16" s="4"/>
      <c r="E16" s="4"/>
      <c r="F16" s="4"/>
      <c r="G16" s="4"/>
      <c r="H16" s="5"/>
      <c r="I16" s="2"/>
    </row>
    <row r="17" spans="2:9" ht="15.75" thickBot="1" x14ac:dyDescent="0.25">
      <c r="B17" s="12"/>
      <c r="C17" s="6" t="s">
        <v>16</v>
      </c>
      <c r="D17" s="6"/>
      <c r="E17" s="6"/>
      <c r="F17" s="7"/>
      <c r="G17" s="6"/>
      <c r="H17" s="8"/>
      <c r="I17" s="2"/>
    </row>
    <row r="18" spans="2:9" ht="15" x14ac:dyDescent="0.2">
      <c r="B18" s="12"/>
      <c r="C18" s="25" t="s">
        <v>9</v>
      </c>
      <c r="D18" s="279">
        <f>+D7</f>
        <v>4300</v>
      </c>
      <c r="E18" s="9"/>
      <c r="F18" s="10" t="s">
        <v>12</v>
      </c>
      <c r="G18" s="279">
        <f>+D10</f>
        <v>2900</v>
      </c>
      <c r="H18" s="8"/>
      <c r="I18" s="2"/>
    </row>
    <row r="19" spans="2:9" ht="15" x14ac:dyDescent="0.2">
      <c r="B19" s="12"/>
      <c r="C19" s="10" t="s">
        <v>11</v>
      </c>
      <c r="D19" s="283">
        <f>+D8</f>
        <v>24000</v>
      </c>
      <c r="E19" s="31"/>
      <c r="F19" s="10" t="s">
        <v>13</v>
      </c>
      <c r="G19" s="317">
        <f>+D11</f>
        <v>10700</v>
      </c>
      <c r="H19" s="8"/>
      <c r="I19" s="2"/>
    </row>
    <row r="20" spans="2:9" ht="15.75" x14ac:dyDescent="0.25">
      <c r="B20" s="12"/>
      <c r="C20" s="13"/>
      <c r="D20" s="13"/>
      <c r="E20" s="13"/>
      <c r="F20" s="10" t="s">
        <v>14</v>
      </c>
      <c r="G20" s="241">
        <f>D24</f>
        <v>14700</v>
      </c>
      <c r="H20" s="8"/>
      <c r="I20" s="2"/>
    </row>
    <row r="21" spans="2:9" ht="15" x14ac:dyDescent="0.2">
      <c r="B21" s="12"/>
      <c r="C21" s="10"/>
      <c r="D21" s="10"/>
      <c r="E21" s="10"/>
      <c r="F21" s="14" t="s">
        <v>18</v>
      </c>
      <c r="G21" s="13"/>
      <c r="H21" s="8"/>
      <c r="I21" s="2"/>
    </row>
    <row r="22" spans="2:9" ht="15.75" thickBot="1" x14ac:dyDescent="0.25">
      <c r="B22" s="12"/>
      <c r="C22" s="10" t="s">
        <v>17</v>
      </c>
      <c r="D22" s="240">
        <f>D18+D19</f>
        <v>28300</v>
      </c>
      <c r="E22" s="32"/>
      <c r="F22" s="15" t="s">
        <v>15</v>
      </c>
      <c r="G22" s="240">
        <f>G18+G19+G20</f>
        <v>28300</v>
      </c>
      <c r="H22" s="8"/>
      <c r="I22" s="2"/>
    </row>
    <row r="23" spans="2:9" ht="15.75" thickTop="1" x14ac:dyDescent="0.2">
      <c r="B23" s="12"/>
      <c r="C23" s="10"/>
      <c r="D23" s="16"/>
      <c r="E23" s="16"/>
      <c r="F23" s="15"/>
      <c r="G23" s="10"/>
      <c r="H23" s="8"/>
      <c r="I23" s="2"/>
    </row>
    <row r="24" spans="2:9" ht="15.75" x14ac:dyDescent="0.25">
      <c r="B24" s="12"/>
      <c r="C24" s="26" t="s">
        <v>243</v>
      </c>
      <c r="D24" s="19">
        <f>D22-(G18+G19)</f>
        <v>14700</v>
      </c>
      <c r="E24" s="17"/>
      <c r="F24" s="18"/>
      <c r="G24" s="18"/>
      <c r="H24" s="8"/>
      <c r="I24" s="2"/>
    </row>
    <row r="25" spans="2:9" ht="15" x14ac:dyDescent="0.2">
      <c r="B25" s="12"/>
      <c r="C25" s="10"/>
      <c r="D25" s="10"/>
      <c r="E25" s="10"/>
      <c r="F25" s="10"/>
      <c r="G25" s="10"/>
      <c r="H25" s="8"/>
      <c r="I25" s="2"/>
    </row>
    <row r="26" spans="2:9" ht="15.75" x14ac:dyDescent="0.25">
      <c r="B26" s="12"/>
      <c r="C26" s="26" t="s">
        <v>244</v>
      </c>
      <c r="D26" s="19">
        <f>D18-G18</f>
        <v>1400</v>
      </c>
      <c r="E26" s="18"/>
      <c r="F26" s="18"/>
      <c r="G26" s="18"/>
      <c r="H26" s="8"/>
      <c r="I26" s="2"/>
    </row>
    <row r="27" spans="2:9" ht="13.5" thickBot="1" x14ac:dyDescent="0.25">
      <c r="B27" s="20"/>
      <c r="C27" s="21"/>
      <c r="D27" s="21"/>
      <c r="E27" s="21"/>
      <c r="F27" s="21"/>
      <c r="G27" s="21"/>
      <c r="H27" s="2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AN110"/>
  <sheetViews>
    <sheetView topLeftCell="B52" zoomScaleNormal="100" workbookViewId="0">
      <selection activeCell="D62" sqref="D6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2.140625" customWidth="1"/>
    <col min="5" max="5" width="3.140625" customWidth="1"/>
    <col min="6" max="6" width="24.140625" customWidth="1"/>
    <col min="7" max="7" width="12.28515625" bestFit="1" customWidth="1"/>
    <col min="8" max="8" width="3.140625" customWidth="1"/>
  </cols>
  <sheetData>
    <row r="1" spans="2:6" ht="18" x14ac:dyDescent="0.25">
      <c r="C1" s="1" t="s">
        <v>6</v>
      </c>
    </row>
    <row r="2" spans="2:6" ht="15" x14ac:dyDescent="0.2">
      <c r="C2" s="2" t="s">
        <v>231</v>
      </c>
    </row>
    <row r="4" spans="2:6" ht="15" x14ac:dyDescent="0.2">
      <c r="C4" s="3" t="s">
        <v>8</v>
      </c>
      <c r="D4" s="2"/>
      <c r="E4" s="2"/>
    </row>
    <row r="5" spans="2:6" ht="15.75" thickBot="1" x14ac:dyDescent="0.25">
      <c r="C5" s="27"/>
      <c r="D5" s="33"/>
      <c r="E5" s="2"/>
    </row>
    <row r="6" spans="2:6" ht="15" x14ac:dyDescent="0.2">
      <c r="B6" s="49"/>
      <c r="C6" s="50"/>
      <c r="D6" s="51"/>
      <c r="E6" s="52"/>
    </row>
    <row r="7" spans="2:6" ht="15" x14ac:dyDescent="0.2">
      <c r="B7" s="53"/>
      <c r="C7" s="51" t="s">
        <v>1</v>
      </c>
      <c r="D7" s="62">
        <v>24360</v>
      </c>
      <c r="E7" s="57"/>
      <c r="F7" s="306"/>
    </row>
    <row r="8" spans="2:6" ht="15" x14ac:dyDescent="0.2">
      <c r="B8" s="53"/>
      <c r="C8" s="51" t="s">
        <v>71</v>
      </c>
      <c r="D8" s="62">
        <v>17600</v>
      </c>
      <c r="E8" s="55"/>
      <c r="F8" s="306"/>
    </row>
    <row r="9" spans="2:6" ht="15" x14ac:dyDescent="0.2">
      <c r="B9" s="53"/>
      <c r="C9" s="51" t="s">
        <v>33</v>
      </c>
      <c r="D9" s="62">
        <v>3400</v>
      </c>
      <c r="E9" s="55"/>
      <c r="F9" s="306"/>
    </row>
    <row r="10" spans="2:6" ht="15" x14ac:dyDescent="0.2">
      <c r="B10" s="53"/>
      <c r="C10" s="51" t="s">
        <v>35</v>
      </c>
      <c r="D10" s="62">
        <v>860</v>
      </c>
      <c r="E10" s="57"/>
      <c r="F10" s="306"/>
    </row>
    <row r="11" spans="2:6" ht="15" x14ac:dyDescent="0.2">
      <c r="B11" s="53"/>
      <c r="C11" s="51" t="s">
        <v>53</v>
      </c>
      <c r="D11" s="62">
        <v>790</v>
      </c>
      <c r="E11" s="55"/>
      <c r="F11" s="306"/>
    </row>
    <row r="12" spans="2:6" ht="15" x14ac:dyDescent="0.2">
      <c r="B12" s="53"/>
      <c r="C12" s="51" t="s">
        <v>74</v>
      </c>
      <c r="D12" s="56">
        <v>0</v>
      </c>
      <c r="E12" s="55"/>
      <c r="F12" s="306"/>
    </row>
    <row r="13" spans="2:6" ht="15" x14ac:dyDescent="0.2">
      <c r="B13" s="53"/>
      <c r="C13" s="51"/>
      <c r="D13" s="63"/>
      <c r="E13" s="55"/>
      <c r="F13" s="306"/>
    </row>
    <row r="14" spans="2:6" ht="15" x14ac:dyDescent="0.2">
      <c r="B14" s="53"/>
      <c r="C14" s="51" t="s">
        <v>270</v>
      </c>
      <c r="D14" s="295">
        <v>18650</v>
      </c>
      <c r="E14" s="55"/>
      <c r="F14" s="306"/>
    </row>
    <row r="15" spans="2:6" ht="15" x14ac:dyDescent="0.2">
      <c r="B15" s="53"/>
      <c r="C15" s="51" t="s">
        <v>271</v>
      </c>
      <c r="D15" s="62">
        <v>5560</v>
      </c>
      <c r="E15" s="55"/>
      <c r="F15" s="306"/>
    </row>
    <row r="16" spans="2:6" ht="15" x14ac:dyDescent="0.2">
      <c r="B16" s="53"/>
      <c r="C16" s="51" t="s">
        <v>272</v>
      </c>
      <c r="D16" s="62">
        <v>3040</v>
      </c>
      <c r="E16" s="55"/>
      <c r="F16" s="306"/>
    </row>
    <row r="17" spans="2:8" ht="15" x14ac:dyDescent="0.2">
      <c r="B17" s="53"/>
      <c r="C17" s="51"/>
      <c r="D17" s="62"/>
      <c r="E17" s="55"/>
      <c r="F17" s="306"/>
    </row>
    <row r="18" spans="2:8" ht="15" x14ac:dyDescent="0.2">
      <c r="B18" s="53"/>
      <c r="C18" s="51" t="s">
        <v>253</v>
      </c>
      <c r="D18" s="295">
        <v>21180</v>
      </c>
      <c r="E18" s="55"/>
      <c r="F18" s="306"/>
    </row>
    <row r="19" spans="2:8" ht="15" x14ac:dyDescent="0.2">
      <c r="B19" s="53"/>
      <c r="C19" s="51" t="s">
        <v>254</v>
      </c>
      <c r="D19" s="62">
        <v>6410</v>
      </c>
      <c r="E19" s="55"/>
      <c r="F19" s="306"/>
    </row>
    <row r="20" spans="2:8" ht="15" x14ac:dyDescent="0.2">
      <c r="B20" s="53"/>
      <c r="C20" s="51" t="s">
        <v>255</v>
      </c>
      <c r="D20" s="62">
        <v>3445</v>
      </c>
      <c r="E20" s="55"/>
      <c r="F20" s="306"/>
    </row>
    <row r="21" spans="2:8" ht="15" x14ac:dyDescent="0.2">
      <c r="B21" s="53"/>
      <c r="C21" s="51"/>
      <c r="D21" s="63" t="s">
        <v>237</v>
      </c>
      <c r="E21" s="55"/>
    </row>
    <row r="22" spans="2:8" ht="15" x14ac:dyDescent="0.2">
      <c r="B22" s="53"/>
      <c r="C22" s="51" t="s">
        <v>57</v>
      </c>
      <c r="D22" s="64">
        <v>0.21</v>
      </c>
      <c r="E22" s="55"/>
    </row>
    <row r="23" spans="2:8" ht="15.75" thickBot="1" x14ac:dyDescent="0.25">
      <c r="B23" s="59"/>
      <c r="C23" s="60"/>
      <c r="D23" s="60"/>
      <c r="E23" s="61"/>
    </row>
    <row r="24" spans="2:8" ht="15" x14ac:dyDescent="0.2">
      <c r="C24" s="2"/>
      <c r="D24" s="2"/>
      <c r="E24" s="2"/>
    </row>
    <row r="25" spans="2:8" ht="15" x14ac:dyDescent="0.2">
      <c r="C25" s="3" t="s">
        <v>10</v>
      </c>
      <c r="D25" s="2"/>
      <c r="E25" s="2"/>
    </row>
    <row r="26" spans="2:8" ht="15.75" thickBot="1" x14ac:dyDescent="0.25">
      <c r="C26" s="95"/>
      <c r="D26" s="2"/>
      <c r="E26" s="39"/>
    </row>
    <row r="27" spans="2:8" ht="15" x14ac:dyDescent="0.2">
      <c r="B27" s="66"/>
      <c r="C27" s="4"/>
      <c r="D27" s="4"/>
      <c r="E27" s="5"/>
      <c r="F27" s="106"/>
      <c r="G27" s="106"/>
      <c r="H27" s="106"/>
    </row>
    <row r="28" spans="2:8" ht="15.75" thickBot="1" x14ac:dyDescent="0.25">
      <c r="B28" s="67"/>
      <c r="C28" s="6" t="s">
        <v>0</v>
      </c>
      <c r="D28" s="6"/>
      <c r="E28" s="143"/>
      <c r="F28" s="107"/>
      <c r="G28" s="107"/>
      <c r="H28" s="106"/>
    </row>
    <row r="29" spans="2:8" ht="15" x14ac:dyDescent="0.2">
      <c r="B29" s="67"/>
      <c r="C29" s="10" t="s">
        <v>1</v>
      </c>
      <c r="D29" s="279">
        <f>D7</f>
        <v>24360</v>
      </c>
      <c r="E29" s="144"/>
      <c r="F29" s="108"/>
      <c r="G29" s="108"/>
      <c r="H29" s="106"/>
    </row>
    <row r="30" spans="2:8" ht="15.75" x14ac:dyDescent="0.25">
      <c r="B30" s="67"/>
      <c r="C30" s="10" t="s">
        <v>2</v>
      </c>
      <c r="D30" s="280">
        <f>D8</f>
        <v>17600</v>
      </c>
      <c r="E30" s="145"/>
      <c r="F30" s="109"/>
      <c r="G30" s="109"/>
      <c r="H30" s="106"/>
    </row>
    <row r="31" spans="2:8" ht="15" x14ac:dyDescent="0.2">
      <c r="B31" s="67"/>
      <c r="C31" s="10" t="s">
        <v>33</v>
      </c>
      <c r="D31" s="281">
        <f>D9</f>
        <v>3400</v>
      </c>
      <c r="E31" s="79"/>
      <c r="F31" s="106"/>
      <c r="G31" s="106"/>
      <c r="H31" s="106"/>
    </row>
    <row r="32" spans="2:8" ht="15" x14ac:dyDescent="0.2">
      <c r="B32" s="67"/>
      <c r="C32" s="10" t="s">
        <v>3</v>
      </c>
      <c r="D32" s="282">
        <f>D29-D30-D31</f>
        <v>3360</v>
      </c>
      <c r="E32" s="8"/>
      <c r="F32" s="113"/>
      <c r="G32" s="113"/>
      <c r="H32" s="113"/>
    </row>
    <row r="33" spans="1:40" ht="15" x14ac:dyDescent="0.2">
      <c r="B33" s="67"/>
      <c r="C33" s="10" t="s">
        <v>35</v>
      </c>
      <c r="D33" s="283">
        <f>D10</f>
        <v>860</v>
      </c>
      <c r="E33" s="146"/>
      <c r="F33" s="111"/>
      <c r="G33" s="111"/>
      <c r="H33" s="111"/>
      <c r="I33" s="106"/>
    </row>
    <row r="34" spans="1:40" ht="15" x14ac:dyDescent="0.2">
      <c r="B34" s="67"/>
      <c r="C34" s="10" t="s">
        <v>4</v>
      </c>
      <c r="D34" s="35">
        <f>D32-D33</f>
        <v>2500</v>
      </c>
      <c r="E34" s="147"/>
      <c r="F34" s="107"/>
      <c r="G34" s="107"/>
      <c r="H34" s="111"/>
      <c r="I34" s="106"/>
    </row>
    <row r="35" spans="1:40" ht="15" x14ac:dyDescent="0.2">
      <c r="B35" s="67"/>
      <c r="C35" s="26" t="str">
        <f>"Taxes ("&amp;D22*100&amp;"%)"</f>
        <v>Taxes (21%)</v>
      </c>
      <c r="D35" s="142">
        <f>D34*D22</f>
        <v>525</v>
      </c>
      <c r="E35" s="148"/>
      <c r="F35" s="114"/>
      <c r="G35" s="114"/>
      <c r="H35" s="111"/>
      <c r="I35" s="106"/>
    </row>
    <row r="36" spans="1:40" ht="16.5" thickBot="1" x14ac:dyDescent="0.3">
      <c r="B36" s="217" t="s">
        <v>91</v>
      </c>
      <c r="C36" s="10" t="s">
        <v>39</v>
      </c>
      <c r="D36" s="36">
        <f>D34-D35</f>
        <v>1975</v>
      </c>
      <c r="E36" s="8"/>
      <c r="F36" s="115"/>
      <c r="G36" s="115"/>
      <c r="H36" s="111"/>
      <c r="I36" s="106"/>
    </row>
    <row r="37" spans="1:40" ht="16.5" thickTop="1" thickBot="1" x14ac:dyDescent="0.25">
      <c r="B37" s="218"/>
      <c r="C37" s="37"/>
      <c r="D37" s="38"/>
      <c r="E37" s="70"/>
      <c r="F37" s="111"/>
      <c r="G37" s="111"/>
      <c r="H37" s="111"/>
      <c r="I37" s="106"/>
    </row>
    <row r="38" spans="1:40" ht="15" x14ac:dyDescent="0.2">
      <c r="B38" s="219"/>
      <c r="C38" s="40"/>
      <c r="D38" s="40"/>
      <c r="E38" s="40"/>
      <c r="F38" s="108"/>
      <c r="G38" s="108"/>
      <c r="H38" s="106"/>
      <c r="I38" s="106"/>
    </row>
    <row r="39" spans="1:40" ht="15.75" thickBot="1" x14ac:dyDescent="0.25">
      <c r="B39" s="220"/>
      <c r="F39" s="114"/>
      <c r="G39" s="114"/>
      <c r="H39" s="106"/>
      <c r="I39" s="106"/>
    </row>
    <row r="40" spans="1:40" ht="15.75" x14ac:dyDescent="0.25">
      <c r="A40" s="2"/>
      <c r="B40" s="221"/>
      <c r="C40" s="73"/>
      <c r="D40" s="74"/>
      <c r="E40" s="4"/>
      <c r="F40" s="75"/>
      <c r="G40" s="75"/>
      <c r="H40" s="5"/>
      <c r="I40" s="11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.75" x14ac:dyDescent="0.25">
      <c r="A41" s="2"/>
      <c r="B41" s="217" t="s">
        <v>92</v>
      </c>
      <c r="C41" s="10" t="s">
        <v>95</v>
      </c>
      <c r="D41" s="72"/>
      <c r="E41" s="10"/>
      <c r="F41" s="149"/>
      <c r="G41" s="19">
        <f>D32+D31-D35</f>
        <v>6235</v>
      </c>
      <c r="H41" s="8"/>
      <c r="I41" s="11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16"/>
      <c r="C42" s="10"/>
      <c r="D42" s="72"/>
      <c r="E42" s="10"/>
      <c r="F42" s="10"/>
      <c r="G42" s="10"/>
      <c r="H42" s="8"/>
      <c r="I42" s="11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.75" x14ac:dyDescent="0.25">
      <c r="A43" s="2"/>
      <c r="B43" s="216"/>
      <c r="C43" s="10" t="s">
        <v>38</v>
      </c>
      <c r="D43" s="10"/>
      <c r="E43" s="10"/>
      <c r="F43" s="125"/>
      <c r="G43" s="35">
        <f>(D19-D20)-(D15-D16)</f>
        <v>445</v>
      </c>
      <c r="H43" s="8"/>
      <c r="I43" s="11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71"/>
      <c r="B44" s="216"/>
      <c r="C44" s="10" t="s">
        <v>89</v>
      </c>
      <c r="D44" s="10"/>
      <c r="E44" s="10"/>
      <c r="F44" s="10"/>
      <c r="G44" s="42">
        <f>D18-D14+D31</f>
        <v>5930</v>
      </c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.75" x14ac:dyDescent="0.25">
      <c r="A45" s="2"/>
      <c r="B45" s="216"/>
      <c r="C45" s="10"/>
      <c r="D45" s="10"/>
      <c r="E45" s="10"/>
      <c r="F45" s="125"/>
      <c r="G45" s="125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.75" x14ac:dyDescent="0.25">
      <c r="A46" s="2"/>
      <c r="B46" s="217" t="s">
        <v>93</v>
      </c>
      <c r="C46" s="10" t="s">
        <v>143</v>
      </c>
      <c r="D46" s="10"/>
      <c r="E46" s="10"/>
      <c r="F46" s="125"/>
      <c r="G46" s="105">
        <f>G41-G43-G44</f>
        <v>-140</v>
      </c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.75" x14ac:dyDescent="0.25">
      <c r="A47" s="2"/>
      <c r="B47" s="217"/>
      <c r="C47" s="10"/>
      <c r="D47" s="10"/>
      <c r="E47" s="10"/>
      <c r="F47" s="125"/>
      <c r="G47" s="151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.75" x14ac:dyDescent="0.25">
      <c r="A48" s="2"/>
      <c r="B48" s="217"/>
      <c r="C48" s="10" t="s">
        <v>72</v>
      </c>
      <c r="D48" s="10"/>
      <c r="E48" s="10"/>
      <c r="F48" s="125"/>
      <c r="G48" s="151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.75" x14ac:dyDescent="0.25">
      <c r="A49" s="2"/>
      <c r="B49" s="217"/>
      <c r="C49" s="10" t="s">
        <v>285</v>
      </c>
      <c r="D49" s="10"/>
      <c r="E49" s="10"/>
      <c r="F49" s="125"/>
      <c r="G49" s="151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.75" x14ac:dyDescent="0.25">
      <c r="A50" s="2"/>
      <c r="B50" s="217"/>
      <c r="C50" s="10" t="s">
        <v>99</v>
      </c>
      <c r="D50" s="10"/>
      <c r="E50" s="10"/>
      <c r="F50" s="125"/>
      <c r="G50" s="151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2"/>
      <c r="B51" s="217"/>
      <c r="C51" s="10" t="s">
        <v>101</v>
      </c>
      <c r="D51" s="224">
        <f>ABS(G46)</f>
        <v>140</v>
      </c>
      <c r="E51" s="10" t="s">
        <v>100</v>
      </c>
      <c r="F51" s="125"/>
      <c r="G51" s="151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2"/>
      <c r="B52" s="217"/>
      <c r="C52" s="10" t="s">
        <v>73</v>
      </c>
      <c r="D52" s="10"/>
      <c r="E52" s="10"/>
      <c r="F52" s="125"/>
      <c r="G52" s="151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thickBot="1" x14ac:dyDescent="0.25">
      <c r="A53" s="2"/>
      <c r="B53" s="222"/>
      <c r="C53" s="30"/>
      <c r="D53" s="30"/>
      <c r="E53" s="30"/>
      <c r="F53" s="30"/>
      <c r="G53" s="30"/>
      <c r="H53" s="2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thickBot="1" x14ac:dyDescent="0.25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23"/>
      <c r="C55" s="4"/>
      <c r="D55" s="4"/>
      <c r="E55" s="4"/>
      <c r="F55" s="4"/>
      <c r="G55" s="4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x14ac:dyDescent="0.25">
      <c r="A56" s="2"/>
      <c r="B56" s="217" t="s">
        <v>94</v>
      </c>
      <c r="C56" s="10" t="s">
        <v>96</v>
      </c>
      <c r="D56" s="10"/>
      <c r="E56" s="10"/>
      <c r="F56" s="10"/>
      <c r="G56" s="19">
        <f>D33-D12</f>
        <v>860</v>
      </c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11"/>
      <c r="C57" s="10"/>
      <c r="D57" s="10"/>
      <c r="E57" s="10"/>
      <c r="F57" s="10"/>
      <c r="G57" s="10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11"/>
      <c r="C58" s="10" t="s">
        <v>154</v>
      </c>
      <c r="D58" s="10"/>
      <c r="E58" s="10"/>
      <c r="F58" s="10"/>
      <c r="G58" s="19">
        <f>G46-G56</f>
        <v>-1000</v>
      </c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.75" x14ac:dyDescent="0.25">
      <c r="A59" s="2"/>
      <c r="B59" s="11"/>
      <c r="C59" s="10" t="s">
        <v>118</v>
      </c>
      <c r="D59" s="239">
        <f>D11-G58</f>
        <v>1790</v>
      </c>
      <c r="E59" s="10"/>
      <c r="F59" s="10"/>
      <c r="G59" s="238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11"/>
      <c r="C60" s="10"/>
      <c r="D60" s="10"/>
      <c r="E60" s="10"/>
      <c r="F60" s="10"/>
      <c r="G60" s="10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11"/>
      <c r="C61" s="10" t="s">
        <v>280</v>
      </c>
      <c r="D61" s="10"/>
      <c r="E61" s="10"/>
      <c r="F61" s="10"/>
      <c r="G61" s="10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11"/>
      <c r="C62" s="10" t="s">
        <v>102</v>
      </c>
      <c r="D62" s="225">
        <f>G43</f>
        <v>445</v>
      </c>
      <c r="E62" s="356" t="s">
        <v>103</v>
      </c>
      <c r="F62" s="356"/>
      <c r="G62" s="225">
        <f>G44</f>
        <v>5930</v>
      </c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11"/>
      <c r="C63" s="10" t="s">
        <v>110</v>
      </c>
      <c r="D63" s="10"/>
      <c r="E63" s="10"/>
      <c r="F63" s="225">
        <f>ABS(G46)</f>
        <v>140</v>
      </c>
      <c r="G63" s="10" t="s">
        <v>104</v>
      </c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11"/>
      <c r="C64" s="226" t="s">
        <v>105</v>
      </c>
      <c r="D64" s="149"/>
      <c r="E64" s="149"/>
      <c r="F64" s="149"/>
      <c r="G64" s="227">
        <f>D59</f>
        <v>1790</v>
      </c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11"/>
      <c r="C65" s="10" t="s">
        <v>106</v>
      </c>
      <c r="D65" s="225">
        <f>D11</f>
        <v>790</v>
      </c>
      <c r="E65" s="10" t="s">
        <v>107</v>
      </c>
      <c r="F65" s="10"/>
      <c r="G65" s="10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11"/>
      <c r="C66" s="10" t="s">
        <v>108</v>
      </c>
      <c r="D66" s="228">
        <f>D10</f>
        <v>860</v>
      </c>
      <c r="E66" s="10" t="s">
        <v>109</v>
      </c>
      <c r="F66" s="10"/>
      <c r="G66" s="10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11"/>
      <c r="C67" s="229">
        <f>ABS(G46)</f>
        <v>140</v>
      </c>
      <c r="D67" s="10" t="s">
        <v>281</v>
      </c>
      <c r="E67" s="10"/>
      <c r="F67" s="10"/>
      <c r="G67" s="10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11"/>
      <c r="C68" s="10" t="s">
        <v>111</v>
      </c>
      <c r="D68" s="10"/>
      <c r="E68" s="10"/>
      <c r="F68" s="10"/>
      <c r="G68" s="10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.75" thickBot="1" x14ac:dyDescent="0.25">
      <c r="A69" s="2"/>
      <c r="B69" s="28"/>
      <c r="C69" s="30"/>
      <c r="D69" s="30"/>
      <c r="E69" s="30"/>
      <c r="F69" s="30"/>
      <c r="G69" s="30"/>
      <c r="H69" s="2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</sheetData>
  <mergeCells count="1">
    <mergeCell ref="E62:F62"/>
  </mergeCells>
  <phoneticPr fontId="0" type="noConversion"/>
  <pageMargins left="0.75" right="0.75" top="1" bottom="1" header="0.5" footer="0.5"/>
  <pageSetup scale="85" orientation="portrait" horizontalDpi="300" r:id="rId1"/>
  <headerFooter alignWithMargins="0"/>
  <ignoredErrors>
    <ignoredError sqref="D35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1"/>
  <dimension ref="A1:AN102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1" bestFit="1" customWidth="1"/>
    <col min="5" max="5" width="3.140625" customWidth="1"/>
    <col min="6" max="8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61</v>
      </c>
    </row>
    <row r="4" spans="2:7" ht="15" x14ac:dyDescent="0.2">
      <c r="C4" s="3" t="s">
        <v>8</v>
      </c>
      <c r="D4" s="2"/>
      <c r="E4" s="2"/>
    </row>
    <row r="5" spans="2:7" ht="15.75" thickBot="1" x14ac:dyDescent="0.25">
      <c r="C5" s="27"/>
      <c r="D5" s="33"/>
      <c r="E5" s="2"/>
    </row>
    <row r="6" spans="2:7" ht="15" x14ac:dyDescent="0.2">
      <c r="B6" s="49"/>
      <c r="C6" s="50"/>
      <c r="D6" s="51"/>
      <c r="E6" s="52"/>
    </row>
    <row r="7" spans="2:7" ht="15" x14ac:dyDescent="0.2">
      <c r="B7" s="53"/>
      <c r="C7" s="51" t="s">
        <v>1</v>
      </c>
      <c r="D7" s="62">
        <v>17688</v>
      </c>
      <c r="E7" s="57"/>
      <c r="F7" s="306"/>
      <c r="G7" s="345"/>
    </row>
    <row r="8" spans="2:7" ht="15" x14ac:dyDescent="0.2">
      <c r="B8" s="53"/>
      <c r="C8" s="51" t="s">
        <v>71</v>
      </c>
      <c r="D8" s="62">
        <v>7118</v>
      </c>
      <c r="E8" s="55"/>
      <c r="F8" s="306"/>
      <c r="G8" s="345"/>
    </row>
    <row r="9" spans="2:7" ht="15" x14ac:dyDescent="0.2">
      <c r="B9" s="53"/>
      <c r="C9" s="51" t="s">
        <v>33</v>
      </c>
      <c r="D9" s="62">
        <v>1478</v>
      </c>
      <c r="E9" s="55"/>
      <c r="F9" s="306"/>
      <c r="G9" s="345"/>
    </row>
    <row r="10" spans="2:7" ht="15" x14ac:dyDescent="0.2">
      <c r="B10" s="53"/>
      <c r="C10" s="51" t="s">
        <v>35</v>
      </c>
      <c r="D10" s="62">
        <v>392</v>
      </c>
      <c r="E10" s="57"/>
      <c r="F10" s="306"/>
      <c r="G10" s="345"/>
    </row>
    <row r="11" spans="2:7" ht="15" x14ac:dyDescent="0.2">
      <c r="B11" s="53"/>
      <c r="C11" s="51"/>
      <c r="D11" s="62"/>
      <c r="E11" s="55"/>
      <c r="F11" s="306"/>
      <c r="G11" s="345"/>
    </row>
    <row r="12" spans="2:7" ht="15" x14ac:dyDescent="0.2">
      <c r="B12" s="53"/>
      <c r="C12" s="51" t="s">
        <v>270</v>
      </c>
      <c r="D12" s="295">
        <v>5261</v>
      </c>
      <c r="E12" s="55"/>
      <c r="F12" s="306"/>
      <c r="G12" s="345"/>
    </row>
    <row r="13" spans="2:7" ht="15" x14ac:dyDescent="0.2">
      <c r="B13" s="53"/>
      <c r="C13" s="51" t="s">
        <v>271</v>
      </c>
      <c r="D13" s="62">
        <v>1157</v>
      </c>
      <c r="E13" s="55"/>
      <c r="F13" s="306"/>
      <c r="G13" s="345"/>
    </row>
    <row r="14" spans="2:7" ht="15" x14ac:dyDescent="0.2">
      <c r="B14" s="53"/>
      <c r="C14" s="51" t="s">
        <v>272</v>
      </c>
      <c r="D14" s="62">
        <v>481</v>
      </c>
      <c r="E14" s="55"/>
      <c r="F14" s="306"/>
      <c r="G14" s="345"/>
    </row>
    <row r="15" spans="2:7" ht="15" x14ac:dyDescent="0.2">
      <c r="B15" s="53"/>
      <c r="C15" s="51" t="s">
        <v>273</v>
      </c>
      <c r="D15" s="62">
        <v>2856</v>
      </c>
      <c r="E15" s="55"/>
      <c r="F15" s="306"/>
      <c r="G15" s="345"/>
    </row>
    <row r="16" spans="2:7" ht="15" x14ac:dyDescent="0.2">
      <c r="B16" s="53"/>
      <c r="C16" s="51"/>
      <c r="D16" s="62"/>
      <c r="E16" s="55"/>
      <c r="F16" s="306"/>
      <c r="G16" s="345"/>
    </row>
    <row r="17" spans="1:40" ht="15" x14ac:dyDescent="0.2">
      <c r="B17" s="53"/>
      <c r="C17" s="51" t="s">
        <v>253</v>
      </c>
      <c r="D17" s="295">
        <v>6125</v>
      </c>
      <c r="E17" s="55"/>
      <c r="F17" s="306"/>
      <c r="G17" s="345"/>
    </row>
    <row r="18" spans="1:40" ht="15" x14ac:dyDescent="0.2">
      <c r="B18" s="53"/>
      <c r="C18" s="51" t="s">
        <v>254</v>
      </c>
      <c r="D18" s="62">
        <v>1411</v>
      </c>
      <c r="E18" s="55"/>
      <c r="F18" s="306"/>
      <c r="G18" s="345"/>
    </row>
    <row r="19" spans="1:40" ht="15" x14ac:dyDescent="0.2">
      <c r="B19" s="53"/>
      <c r="C19" s="51" t="s">
        <v>255</v>
      </c>
      <c r="D19" s="62">
        <v>534</v>
      </c>
      <c r="E19" s="55"/>
      <c r="F19" s="306"/>
      <c r="G19" s="345"/>
    </row>
    <row r="20" spans="1:40" ht="15" x14ac:dyDescent="0.2">
      <c r="B20" s="53"/>
      <c r="C20" s="51" t="s">
        <v>256</v>
      </c>
      <c r="D20" s="62">
        <v>3256</v>
      </c>
      <c r="E20" s="55"/>
      <c r="F20" s="306"/>
      <c r="G20" s="345"/>
    </row>
    <row r="21" spans="1:40" ht="15" x14ac:dyDescent="0.2">
      <c r="B21" s="53"/>
      <c r="C21" s="51"/>
      <c r="D21" s="62"/>
      <c r="E21" s="55"/>
      <c r="F21" s="306"/>
      <c r="G21" s="345"/>
    </row>
    <row r="22" spans="1:40" ht="15" x14ac:dyDescent="0.2">
      <c r="B22" s="53"/>
      <c r="C22" s="51" t="s">
        <v>257</v>
      </c>
      <c r="D22" s="295">
        <v>2820</v>
      </c>
      <c r="E22" s="55"/>
      <c r="F22" s="306"/>
      <c r="G22" s="345"/>
    </row>
    <row r="23" spans="1:40" ht="15" x14ac:dyDescent="0.2">
      <c r="B23" s="53"/>
      <c r="C23" s="51" t="s">
        <v>258</v>
      </c>
      <c r="D23" s="62">
        <v>545</v>
      </c>
      <c r="E23" s="55"/>
      <c r="F23" s="306"/>
      <c r="G23" s="345"/>
    </row>
    <row r="24" spans="1:40" ht="15" x14ac:dyDescent="0.2">
      <c r="B24" s="53"/>
      <c r="C24" s="51" t="s">
        <v>57</v>
      </c>
      <c r="D24" s="64">
        <v>0.22</v>
      </c>
      <c r="E24" s="55"/>
    </row>
    <row r="25" spans="1:40" ht="15.75" thickBot="1" x14ac:dyDescent="0.25">
      <c r="B25" s="59"/>
      <c r="C25" s="60"/>
      <c r="D25" s="60"/>
      <c r="E25" s="61"/>
    </row>
    <row r="26" spans="1:40" ht="15" x14ac:dyDescent="0.2">
      <c r="C26" s="2"/>
      <c r="D26" s="2"/>
      <c r="E26" s="2"/>
    </row>
    <row r="27" spans="1:40" ht="15" x14ac:dyDescent="0.2">
      <c r="C27" s="3" t="s">
        <v>10</v>
      </c>
      <c r="D27" s="2"/>
      <c r="E27" s="2"/>
    </row>
    <row r="28" spans="1:40" ht="15.75" thickBot="1" x14ac:dyDescent="0.25">
      <c r="C28" s="95"/>
      <c r="D28" s="2"/>
      <c r="E28" s="39"/>
    </row>
    <row r="29" spans="1:40" ht="15" x14ac:dyDescent="0.2">
      <c r="A29" s="2"/>
      <c r="B29" s="66"/>
      <c r="C29" s="4"/>
      <c r="D29" s="4"/>
      <c r="E29" s="5"/>
      <c r="I29" s="11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5.75" thickBot="1" x14ac:dyDescent="0.25">
      <c r="A30" s="2"/>
      <c r="B30" s="67"/>
      <c r="C30" s="6" t="s">
        <v>0</v>
      </c>
      <c r="D30" s="6"/>
      <c r="E30" s="143"/>
      <c r="I30" s="11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" x14ac:dyDescent="0.2">
      <c r="A31" s="2"/>
      <c r="B31" s="67"/>
      <c r="C31" s="10" t="s">
        <v>1</v>
      </c>
      <c r="D31" s="279">
        <f>D7</f>
        <v>17688</v>
      </c>
      <c r="E31" s="144"/>
      <c r="I31" s="11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5" x14ac:dyDescent="0.2">
      <c r="A32" s="2"/>
      <c r="B32" s="67"/>
      <c r="C32" s="10" t="s">
        <v>2</v>
      </c>
      <c r="D32" s="280">
        <f>D8</f>
        <v>7118</v>
      </c>
      <c r="E32" s="145"/>
      <c r="I32" s="1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" x14ac:dyDescent="0.2">
      <c r="A33" s="71"/>
      <c r="B33" s="67"/>
      <c r="C33" s="10" t="s">
        <v>33</v>
      </c>
      <c r="D33" s="281">
        <f>D9</f>
        <v>1478</v>
      </c>
      <c r="E33" s="7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67"/>
      <c r="C34" s="10" t="s">
        <v>3</v>
      </c>
      <c r="D34" s="282">
        <f>D31-D32-D33</f>
        <v>9092</v>
      </c>
      <c r="E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" x14ac:dyDescent="0.2">
      <c r="A35" s="2"/>
      <c r="B35" s="67"/>
      <c r="C35" s="10" t="s">
        <v>35</v>
      </c>
      <c r="D35" s="283">
        <f>D10</f>
        <v>392</v>
      </c>
      <c r="E35" s="14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2"/>
      <c r="B36" s="67"/>
      <c r="C36" s="10" t="s">
        <v>4</v>
      </c>
      <c r="D36" s="35">
        <f>D34-D35</f>
        <v>8700</v>
      </c>
      <c r="E36" s="14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" x14ac:dyDescent="0.2">
      <c r="A37" s="2"/>
      <c r="B37" s="67"/>
      <c r="C37" s="26" t="s">
        <v>5</v>
      </c>
      <c r="D37" s="142">
        <f>D36*D24</f>
        <v>1914</v>
      </c>
      <c r="E37" s="14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25">
      <c r="A38" s="2"/>
      <c r="B38" s="85"/>
      <c r="C38" s="10" t="s">
        <v>39</v>
      </c>
      <c r="D38" s="98">
        <f>D36-D37</f>
        <v>6786</v>
      </c>
      <c r="E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6.5" thickTop="1" thickBot="1" x14ac:dyDescent="0.25">
      <c r="A39" s="2"/>
      <c r="B39" s="68"/>
      <c r="C39" s="37"/>
      <c r="D39" s="38"/>
      <c r="E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.75" thickBo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69"/>
      <c r="C41" s="73"/>
      <c r="D41" s="74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40" ht="15" x14ac:dyDescent="0.2">
      <c r="A42" s="2"/>
      <c r="B42" s="217" t="s">
        <v>91</v>
      </c>
      <c r="C42" s="10" t="s">
        <v>274</v>
      </c>
      <c r="D42" s="42">
        <f>D12+D13</f>
        <v>6418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40" ht="15" x14ac:dyDescent="0.2">
      <c r="A43" s="2"/>
      <c r="B43" s="216"/>
      <c r="C43" s="10" t="s">
        <v>275</v>
      </c>
      <c r="D43" s="157">
        <f>D14+D15</f>
        <v>3337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40" ht="15.75" x14ac:dyDescent="0.25">
      <c r="A44" s="2"/>
      <c r="B44" s="216"/>
      <c r="C44" s="10" t="s">
        <v>276</v>
      </c>
      <c r="D44" s="19">
        <f>D42-D43</f>
        <v>3081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40" ht="15.75" x14ac:dyDescent="0.25">
      <c r="A45" s="2"/>
      <c r="B45" s="216"/>
      <c r="C45" s="10"/>
      <c r="D45" s="238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0" ht="15" x14ac:dyDescent="0.2">
      <c r="A46" s="2"/>
      <c r="B46" s="216"/>
      <c r="C46" s="156" t="s">
        <v>259</v>
      </c>
      <c r="D46" s="42">
        <f>D17+D18</f>
        <v>7536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0" ht="15" x14ac:dyDescent="0.2">
      <c r="A47" s="2"/>
      <c r="B47" s="216"/>
      <c r="C47" s="10" t="s">
        <v>260</v>
      </c>
      <c r="D47" s="127">
        <f>D19+D20</f>
        <v>3790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0" ht="15.75" x14ac:dyDescent="0.25">
      <c r="A48" s="2"/>
      <c r="B48" s="216"/>
      <c r="C48" s="305" t="s">
        <v>261</v>
      </c>
      <c r="D48" s="105">
        <f>D46-D47</f>
        <v>3746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2">
      <c r="A49" s="2"/>
      <c r="B49" s="216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5" x14ac:dyDescent="0.2">
      <c r="A50" s="2"/>
      <c r="B50" s="217" t="s">
        <v>92</v>
      </c>
      <c r="C50" s="10" t="s">
        <v>277</v>
      </c>
      <c r="D50" s="239">
        <f>D13-D14</f>
        <v>676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5" x14ac:dyDescent="0.2">
      <c r="A51" s="2"/>
      <c r="B51" s="217"/>
      <c r="C51" s="10" t="s">
        <v>262</v>
      </c>
      <c r="D51" s="307">
        <f>D18-D19</f>
        <v>877</v>
      </c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5.75" x14ac:dyDescent="0.25">
      <c r="A52" s="2"/>
      <c r="B52" s="217"/>
      <c r="C52" s="10" t="s">
        <v>238</v>
      </c>
      <c r="D52" s="105">
        <f>D51-D50</f>
        <v>201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5" x14ac:dyDescent="0.2">
      <c r="A53" s="2"/>
      <c r="B53" s="217"/>
      <c r="C53" s="10"/>
      <c r="D53" s="10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5" x14ac:dyDescent="0.2">
      <c r="A54" s="2"/>
      <c r="B54" s="217" t="s">
        <v>93</v>
      </c>
      <c r="C54" s="10" t="s">
        <v>89</v>
      </c>
      <c r="D54" s="35">
        <f>D17-D12+D9</f>
        <v>2342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5.75" x14ac:dyDescent="0.25">
      <c r="A55" s="2"/>
      <c r="B55" s="217"/>
      <c r="C55" s="10" t="s">
        <v>239</v>
      </c>
      <c r="D55" s="105">
        <f>D22-D54</f>
        <v>478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5.75" x14ac:dyDescent="0.25">
      <c r="A56" s="2"/>
      <c r="B56" s="217"/>
      <c r="C56" s="10"/>
      <c r="D56" s="151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5" x14ac:dyDescent="0.2">
      <c r="A57" s="2"/>
      <c r="B57" s="217"/>
      <c r="C57" s="10" t="s">
        <v>263</v>
      </c>
      <c r="D57" s="35">
        <f>D34+D33-D37</f>
        <v>8656</v>
      </c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5.75" x14ac:dyDescent="0.25">
      <c r="A58" s="2"/>
      <c r="B58" s="217"/>
      <c r="C58" s="10" t="s">
        <v>88</v>
      </c>
      <c r="D58" s="105">
        <f>D57-D52-D54</f>
        <v>6113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5.75" x14ac:dyDescent="0.25">
      <c r="A59" s="2"/>
      <c r="B59" s="217"/>
      <c r="C59" s="10"/>
      <c r="D59" s="151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5.75" x14ac:dyDescent="0.25">
      <c r="A60" s="2"/>
      <c r="B60" s="217" t="s">
        <v>94</v>
      </c>
      <c r="C60" s="10" t="s">
        <v>240</v>
      </c>
      <c r="D60" s="105">
        <f>D23-D62</f>
        <v>145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5.75" x14ac:dyDescent="0.25">
      <c r="A61" s="2"/>
      <c r="B61" s="217"/>
      <c r="C61" s="10"/>
      <c r="D61" s="151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" x14ac:dyDescent="0.2">
      <c r="A62" s="2"/>
      <c r="B62" s="217"/>
      <c r="C62" s="10" t="s">
        <v>241</v>
      </c>
      <c r="D62" s="35">
        <f>D20-D15</f>
        <v>400</v>
      </c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x14ac:dyDescent="0.25">
      <c r="A63" s="2"/>
      <c r="B63" s="217"/>
      <c r="C63" s="10" t="s">
        <v>96</v>
      </c>
      <c r="D63" s="105">
        <f>D35-D62</f>
        <v>-8</v>
      </c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thickBot="1" x14ac:dyDescent="0.25">
      <c r="A64" s="2"/>
      <c r="B64" s="28"/>
      <c r="C64" s="30"/>
      <c r="D64" s="30"/>
      <c r="E64" s="2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rowBreaks count="1" manualBreakCount="1">
    <brk id="53" max="16383" man="1"/>
  </rowBreaks>
  <ignoredErrors>
    <ignoredError sqref="D3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"/>
  <dimension ref="A1:AO94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1" bestFit="1" customWidth="1"/>
    <col min="7" max="7" width="3.140625" customWidth="1"/>
    <col min="8" max="8" width="20.28515625" customWidth="1"/>
    <col min="9" max="9" width="11" bestFit="1" customWidth="1"/>
    <col min="10" max="10" width="3.140625" customWidth="1"/>
    <col min="11" max="13" width="9.140625" customWidth="1"/>
  </cols>
  <sheetData>
    <row r="1" spans="2:13" ht="18" x14ac:dyDescent="0.25">
      <c r="C1" s="1" t="s">
        <v>6</v>
      </c>
    </row>
    <row r="2" spans="2:13" ht="15" x14ac:dyDescent="0.2">
      <c r="C2" s="2" t="s">
        <v>232</v>
      </c>
    </row>
    <row r="4" spans="2:13" ht="15" x14ac:dyDescent="0.2">
      <c r="C4" s="3" t="s">
        <v>8</v>
      </c>
      <c r="D4" s="2"/>
      <c r="E4" s="2"/>
      <c r="F4" s="2"/>
      <c r="G4" s="2"/>
    </row>
    <row r="5" spans="2:13" ht="15.75" thickBot="1" x14ac:dyDescent="0.25">
      <c r="C5" s="95"/>
      <c r="D5" s="39"/>
      <c r="E5" s="2"/>
      <c r="F5" s="2"/>
      <c r="G5" s="2"/>
    </row>
    <row r="6" spans="2:13" ht="15" x14ac:dyDescent="0.2">
      <c r="B6" s="49"/>
      <c r="C6" s="172"/>
      <c r="D6" s="171"/>
      <c r="E6" s="171"/>
      <c r="F6" s="171"/>
      <c r="G6" s="52"/>
    </row>
    <row r="7" spans="2:13" ht="15" x14ac:dyDescent="0.2">
      <c r="B7" s="53"/>
      <c r="C7" s="50"/>
      <c r="D7" s="231">
        <v>2018</v>
      </c>
      <c r="E7" s="230"/>
      <c r="F7" s="231">
        <v>2019</v>
      </c>
      <c r="G7" s="103"/>
    </row>
    <row r="8" spans="2:13" ht="15" x14ac:dyDescent="0.2">
      <c r="B8" s="53"/>
      <c r="C8" s="51" t="s">
        <v>1</v>
      </c>
      <c r="D8" s="62">
        <v>8462</v>
      </c>
      <c r="E8" s="343"/>
      <c r="F8" s="62">
        <v>9082</v>
      </c>
      <c r="G8" s="103"/>
      <c r="H8" s="308"/>
      <c r="I8" s="308"/>
      <c r="L8" s="318"/>
      <c r="M8" s="306"/>
    </row>
    <row r="9" spans="2:13" ht="15" x14ac:dyDescent="0.2">
      <c r="B9" s="53"/>
      <c r="C9" s="51" t="s">
        <v>76</v>
      </c>
      <c r="D9" s="62">
        <v>1215</v>
      </c>
      <c r="E9" s="343"/>
      <c r="F9" s="62">
        <v>1216</v>
      </c>
      <c r="G9" s="103"/>
      <c r="H9" s="308"/>
      <c r="I9" s="308"/>
      <c r="L9" s="318"/>
      <c r="M9" s="306"/>
    </row>
    <row r="10" spans="2:13" ht="15" x14ac:dyDescent="0.2">
      <c r="B10" s="53"/>
      <c r="C10" s="51" t="s">
        <v>71</v>
      </c>
      <c r="D10" s="62">
        <v>2912</v>
      </c>
      <c r="E10" s="343"/>
      <c r="F10" s="62">
        <v>3305</v>
      </c>
      <c r="G10" s="103"/>
      <c r="H10" s="308"/>
      <c r="I10" s="308"/>
      <c r="L10" s="318"/>
      <c r="M10" s="306"/>
    </row>
    <row r="11" spans="2:13" ht="15" x14ac:dyDescent="0.2">
      <c r="B11" s="53"/>
      <c r="C11" s="51" t="s">
        <v>54</v>
      </c>
      <c r="D11" s="62">
        <v>690</v>
      </c>
      <c r="E11" s="343"/>
      <c r="F11" s="62">
        <v>577</v>
      </c>
      <c r="G11" s="103"/>
      <c r="H11" s="308"/>
      <c r="I11" s="308"/>
      <c r="L11" s="318"/>
      <c r="M11" s="306"/>
    </row>
    <row r="12" spans="2:13" ht="15" x14ac:dyDescent="0.2">
      <c r="B12" s="53"/>
      <c r="C12" s="51" t="s">
        <v>69</v>
      </c>
      <c r="D12" s="296">
        <v>567</v>
      </c>
      <c r="E12" s="343"/>
      <c r="F12" s="62">
        <v>652</v>
      </c>
      <c r="G12" s="103"/>
      <c r="H12" s="308"/>
      <c r="I12" s="308"/>
      <c r="L12" s="318"/>
      <c r="M12" s="306"/>
    </row>
    <row r="13" spans="2:13" ht="15" x14ac:dyDescent="0.2">
      <c r="B13" s="53"/>
      <c r="C13" s="51" t="s">
        <v>43</v>
      </c>
      <c r="D13" s="296">
        <v>4438</v>
      </c>
      <c r="E13" s="343"/>
      <c r="F13" s="62">
        <v>5620</v>
      </c>
      <c r="G13" s="103"/>
      <c r="H13" s="308"/>
      <c r="I13" s="308"/>
      <c r="L13" s="318"/>
      <c r="M13" s="306"/>
    </row>
    <row r="14" spans="2:13" ht="15" x14ac:dyDescent="0.2">
      <c r="B14" s="53"/>
      <c r="C14" s="51" t="s">
        <v>44</v>
      </c>
      <c r="D14" s="295">
        <v>4874</v>
      </c>
      <c r="E14" s="343"/>
      <c r="F14" s="62">
        <v>6617</v>
      </c>
      <c r="G14" s="103"/>
      <c r="H14" s="308"/>
      <c r="I14" s="308"/>
      <c r="L14" s="318"/>
      <c r="M14" s="306"/>
    </row>
    <row r="15" spans="2:13" ht="15" x14ac:dyDescent="0.2">
      <c r="B15" s="53"/>
      <c r="C15" s="51" t="s">
        <v>77</v>
      </c>
      <c r="D15" s="296">
        <v>858</v>
      </c>
      <c r="E15" s="343"/>
      <c r="F15" s="62">
        <v>806</v>
      </c>
      <c r="G15" s="103"/>
      <c r="H15" s="308"/>
      <c r="I15" s="308"/>
      <c r="L15" s="318"/>
      <c r="M15" s="306"/>
    </row>
    <row r="16" spans="2:13" ht="15" x14ac:dyDescent="0.2">
      <c r="B16" s="53"/>
      <c r="C16" s="51" t="s">
        <v>13</v>
      </c>
      <c r="D16" s="296">
        <v>14537</v>
      </c>
      <c r="E16" s="343"/>
      <c r="F16" s="62">
        <v>17334</v>
      </c>
      <c r="G16" s="103"/>
      <c r="H16" s="308"/>
      <c r="I16" s="308"/>
      <c r="L16" s="318"/>
      <c r="M16" s="306"/>
    </row>
    <row r="17" spans="1:41" ht="15" x14ac:dyDescent="0.2">
      <c r="B17" s="53"/>
      <c r="C17" s="51" t="s">
        <v>11</v>
      </c>
      <c r="D17" s="296">
        <v>37211</v>
      </c>
      <c r="E17" s="343"/>
      <c r="F17" s="62">
        <v>39049</v>
      </c>
      <c r="G17" s="103"/>
      <c r="H17" s="308"/>
      <c r="I17" s="308"/>
      <c r="L17" s="318"/>
      <c r="M17" s="306"/>
    </row>
    <row r="18" spans="1:41" ht="15" x14ac:dyDescent="0.2">
      <c r="B18" s="53"/>
      <c r="C18" s="51" t="s">
        <v>46</v>
      </c>
      <c r="D18" s="296">
        <v>4661</v>
      </c>
      <c r="E18" s="343"/>
      <c r="F18" s="62">
        <v>4520</v>
      </c>
      <c r="G18" s="103"/>
      <c r="H18" s="308"/>
      <c r="I18" s="308"/>
      <c r="L18" s="318"/>
      <c r="M18" s="306"/>
    </row>
    <row r="19" spans="1:41" ht="15" x14ac:dyDescent="0.2">
      <c r="B19" s="53"/>
      <c r="C19" s="51" t="s">
        <v>45</v>
      </c>
      <c r="D19" s="296">
        <v>10444</v>
      </c>
      <c r="E19" s="343"/>
      <c r="F19" s="62">
        <v>10733</v>
      </c>
      <c r="G19" s="103"/>
      <c r="H19" s="308"/>
      <c r="I19" s="308"/>
      <c r="L19" s="318"/>
      <c r="M19" s="306"/>
    </row>
    <row r="20" spans="1:41" ht="15" x14ac:dyDescent="0.2">
      <c r="B20" s="53"/>
      <c r="C20" s="51" t="s">
        <v>40</v>
      </c>
      <c r="D20" s="296">
        <v>1032</v>
      </c>
      <c r="E20" s="343"/>
      <c r="F20" s="62">
        <v>1135</v>
      </c>
      <c r="G20" s="103"/>
      <c r="H20" s="308"/>
      <c r="I20" s="308"/>
      <c r="L20" s="318"/>
      <c r="M20" s="306"/>
    </row>
    <row r="21" spans="1:41" ht="15" x14ac:dyDescent="0.2">
      <c r="B21" s="53"/>
      <c r="C21" s="51"/>
      <c r="D21" s="65"/>
      <c r="E21" s="177"/>
      <c r="F21" s="63"/>
      <c r="G21" s="103"/>
    </row>
    <row r="22" spans="1:41" ht="15" x14ac:dyDescent="0.2">
      <c r="B22" s="53"/>
      <c r="C22" s="51" t="s">
        <v>57</v>
      </c>
      <c r="D22" s="64">
        <v>0.21</v>
      </c>
      <c r="E22" s="177"/>
      <c r="F22" s="64">
        <v>0.21</v>
      </c>
      <c r="G22" s="103"/>
    </row>
    <row r="23" spans="1:41" ht="15.75" thickBot="1" x14ac:dyDescent="0.25">
      <c r="B23" s="59"/>
      <c r="C23" s="60"/>
      <c r="D23" s="60"/>
      <c r="E23" s="60"/>
      <c r="F23" s="60"/>
      <c r="G23" s="61"/>
    </row>
    <row r="24" spans="1:41" ht="15" x14ac:dyDescent="0.2">
      <c r="C24" s="2"/>
      <c r="D24" s="2"/>
      <c r="E24" s="2"/>
      <c r="F24" s="2"/>
      <c r="G24" s="2"/>
    </row>
    <row r="25" spans="1:41" ht="15" x14ac:dyDescent="0.2">
      <c r="C25" s="3" t="s">
        <v>10</v>
      </c>
      <c r="D25" s="2"/>
      <c r="E25" s="2"/>
      <c r="F25" s="2"/>
      <c r="G25" s="2"/>
    </row>
    <row r="26" spans="1:41" ht="15.75" thickBot="1" x14ac:dyDescent="0.25">
      <c r="B26" s="40"/>
      <c r="C26" s="40"/>
      <c r="D26" s="40"/>
      <c r="E26" s="40"/>
      <c r="F26" s="106"/>
      <c r="G26" s="110"/>
      <c r="H26" s="111"/>
      <c r="I26" s="108"/>
      <c r="J26" s="106"/>
      <c r="K26" s="106"/>
    </row>
    <row r="27" spans="1:41" ht="15" x14ac:dyDescent="0.2">
      <c r="B27" s="133"/>
      <c r="C27" s="4"/>
      <c r="D27" s="4"/>
      <c r="E27" s="4"/>
      <c r="F27" s="4"/>
      <c r="G27" s="4"/>
      <c r="H27" s="4"/>
      <c r="I27" s="178"/>
      <c r="J27" s="180"/>
      <c r="K27" s="106"/>
    </row>
    <row r="28" spans="1:41" ht="15.75" thickBot="1" x14ac:dyDescent="0.25">
      <c r="A28" s="2"/>
      <c r="B28" s="11"/>
      <c r="C28" s="357" t="s">
        <v>278</v>
      </c>
      <c r="D28" s="357"/>
      <c r="E28" s="357"/>
      <c r="F28" s="357"/>
      <c r="G28" s="357"/>
      <c r="H28" s="357"/>
      <c r="I28" s="357"/>
      <c r="J28" s="8"/>
      <c r="K28" s="111"/>
      <c r="L28" s="1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5.75" x14ac:dyDescent="0.25">
      <c r="A29" s="2"/>
      <c r="B29" s="11"/>
      <c r="C29" s="25" t="s">
        <v>43</v>
      </c>
      <c r="D29" s="279">
        <f>D13</f>
        <v>4438</v>
      </c>
      <c r="E29" s="9"/>
      <c r="F29" s="10"/>
      <c r="G29" s="13"/>
      <c r="H29" s="16" t="s">
        <v>46</v>
      </c>
      <c r="I29" s="279">
        <f>D18</f>
        <v>4661</v>
      </c>
      <c r="J29" s="8"/>
      <c r="K29" s="111"/>
      <c r="L29" s="10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.75" customHeight="1" x14ac:dyDescent="0.2">
      <c r="A30" s="2"/>
      <c r="B30" s="11"/>
      <c r="C30" s="10" t="s">
        <v>44</v>
      </c>
      <c r="D30" s="280">
        <f>D14</f>
        <v>4874</v>
      </c>
      <c r="E30" s="31"/>
      <c r="F30" s="10"/>
      <c r="G30" s="13"/>
      <c r="H30" s="173" t="s">
        <v>47</v>
      </c>
      <c r="I30" s="287">
        <f>D15</f>
        <v>858</v>
      </c>
      <c r="J30" s="8"/>
      <c r="K30" s="111"/>
      <c r="L30" s="1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5.75" x14ac:dyDescent="0.25">
      <c r="A31" s="2"/>
      <c r="B31" s="11"/>
      <c r="C31" s="10" t="s">
        <v>45</v>
      </c>
      <c r="D31" s="281">
        <f>D19</f>
        <v>10444</v>
      </c>
      <c r="E31" s="10"/>
      <c r="F31" s="10"/>
      <c r="G31" s="13"/>
      <c r="H31" s="16" t="s">
        <v>12</v>
      </c>
      <c r="I31" s="279">
        <f>I29+I30</f>
        <v>5519</v>
      </c>
      <c r="J31" s="8"/>
      <c r="K31" s="111"/>
      <c r="L31" s="10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5.75" customHeight="1" x14ac:dyDescent="0.2">
      <c r="A32" s="71"/>
      <c r="B32" s="11"/>
      <c r="C32" s="10" t="s">
        <v>9</v>
      </c>
      <c r="D32" s="286">
        <f>D29+D30+D31</f>
        <v>19756</v>
      </c>
      <c r="E32" s="10"/>
      <c r="F32" s="14"/>
      <c r="G32" s="13"/>
      <c r="H32" s="126"/>
      <c r="I32" s="309"/>
      <c r="J32" s="8"/>
      <c r="K32" s="111"/>
      <c r="L32" s="1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A33" s="2"/>
      <c r="B33" s="11"/>
      <c r="C33" s="10"/>
      <c r="D33" s="279"/>
      <c r="E33" s="32"/>
      <c r="F33" s="10"/>
      <c r="G33" s="13"/>
      <c r="H33" s="16" t="s">
        <v>13</v>
      </c>
      <c r="I33" s="279">
        <f>D16</f>
        <v>14537</v>
      </c>
      <c r="J33" s="8"/>
      <c r="K33" s="111"/>
      <c r="L33" s="10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5" x14ac:dyDescent="0.2">
      <c r="A34" s="2"/>
      <c r="B34" s="11"/>
      <c r="C34" s="10" t="s">
        <v>11</v>
      </c>
      <c r="D34" s="289">
        <f>D17</f>
        <v>37211</v>
      </c>
      <c r="E34" s="16"/>
      <c r="F34" s="15"/>
      <c r="G34" s="13"/>
      <c r="H34" s="175" t="s">
        <v>78</v>
      </c>
      <c r="I34" s="287">
        <f>I35-I33-I31</f>
        <v>36911</v>
      </c>
      <c r="J34" s="8"/>
      <c r="K34" s="111"/>
      <c r="L34" s="11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5.75" thickBot="1" x14ac:dyDescent="0.25">
      <c r="A35" s="2"/>
      <c r="B35" s="11"/>
      <c r="C35" s="10" t="s">
        <v>50</v>
      </c>
      <c r="D35" s="134">
        <f>D32+D34</f>
        <v>56967</v>
      </c>
      <c r="E35" s="10"/>
      <c r="F35" s="10"/>
      <c r="G35" s="13"/>
      <c r="H35" s="126" t="s">
        <v>79</v>
      </c>
      <c r="I35" s="297">
        <f>D35</f>
        <v>56967</v>
      </c>
      <c r="J35" s="8"/>
      <c r="K35" s="111"/>
      <c r="L35" s="13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7.25" thickTop="1" thickBot="1" x14ac:dyDescent="0.3">
      <c r="A36" s="2"/>
      <c r="B36" s="28"/>
      <c r="C36" s="30"/>
      <c r="D36" s="30"/>
      <c r="E36" s="30"/>
      <c r="F36" s="30"/>
      <c r="G36" s="30"/>
      <c r="H36" s="30"/>
      <c r="I36" s="179"/>
      <c r="J36" s="29"/>
      <c r="K36" s="111"/>
      <c r="L36" s="13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6.5" thickBot="1" x14ac:dyDescent="0.3">
      <c r="A37" s="2"/>
      <c r="B37" s="111"/>
      <c r="C37" s="111"/>
      <c r="D37" s="111"/>
      <c r="E37" s="111"/>
      <c r="F37" s="111"/>
      <c r="G37" s="111"/>
      <c r="H37" s="111"/>
      <c r="I37" s="115"/>
      <c r="J37" s="111"/>
      <c r="K37" s="111"/>
      <c r="L37" s="1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5.75" x14ac:dyDescent="0.25">
      <c r="A38" s="2"/>
      <c r="B38" s="133"/>
      <c r="C38" s="4"/>
      <c r="D38" s="4"/>
      <c r="E38" s="4"/>
      <c r="F38" s="4"/>
      <c r="G38" s="4"/>
      <c r="H38" s="4"/>
      <c r="I38" s="178"/>
      <c r="J38" s="5"/>
      <c r="K38" s="111"/>
      <c r="L38" s="10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5.75" thickBot="1" x14ac:dyDescent="0.25">
      <c r="A39" s="2"/>
      <c r="B39" s="11"/>
      <c r="C39" s="357" t="s">
        <v>264</v>
      </c>
      <c r="D39" s="357"/>
      <c r="E39" s="357"/>
      <c r="F39" s="357"/>
      <c r="G39" s="357"/>
      <c r="H39" s="357"/>
      <c r="I39" s="357"/>
      <c r="J39" s="8"/>
      <c r="K39" s="111"/>
      <c r="L39" s="11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" x14ac:dyDescent="0.2">
      <c r="A40" s="2"/>
      <c r="B40" s="11"/>
      <c r="C40" s="25" t="s">
        <v>43</v>
      </c>
      <c r="D40" s="279">
        <f>F13</f>
        <v>5620</v>
      </c>
      <c r="E40" s="9"/>
      <c r="F40" s="10"/>
      <c r="G40" s="13"/>
      <c r="H40" s="16" t="s">
        <v>46</v>
      </c>
      <c r="I40" s="279">
        <f>F18</f>
        <v>4520</v>
      </c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" x14ac:dyDescent="0.2">
      <c r="A41" s="2"/>
      <c r="B41" s="11"/>
      <c r="C41" s="10" t="s">
        <v>44</v>
      </c>
      <c r="D41" s="280">
        <f>F14</f>
        <v>6617</v>
      </c>
      <c r="E41" s="31"/>
      <c r="F41" s="10"/>
      <c r="G41" s="13"/>
      <c r="H41" s="173" t="s">
        <v>47</v>
      </c>
      <c r="I41" s="287">
        <f>F15</f>
        <v>806</v>
      </c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5" x14ac:dyDescent="0.2">
      <c r="A42" s="2"/>
      <c r="B42" s="11"/>
      <c r="C42" s="10" t="s">
        <v>45</v>
      </c>
      <c r="D42" s="281">
        <f>F19</f>
        <v>10733</v>
      </c>
      <c r="E42" s="10"/>
      <c r="F42" s="10"/>
      <c r="G42" s="13"/>
      <c r="H42" s="16" t="s">
        <v>12</v>
      </c>
      <c r="I42" s="279">
        <f>I40+I41</f>
        <v>5326</v>
      </c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5" x14ac:dyDescent="0.2">
      <c r="A43" s="2"/>
      <c r="B43" s="11"/>
      <c r="C43" s="10" t="s">
        <v>9</v>
      </c>
      <c r="D43" s="286">
        <f>D40+D41+D42</f>
        <v>22970</v>
      </c>
      <c r="E43" s="10"/>
      <c r="F43" s="14"/>
      <c r="G43" s="13"/>
      <c r="H43" s="126"/>
      <c r="I43" s="309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" x14ac:dyDescent="0.2">
      <c r="A44" s="2"/>
      <c r="B44" s="11"/>
      <c r="C44" s="10"/>
      <c r="D44" s="279"/>
      <c r="E44" s="32"/>
      <c r="F44" s="10"/>
      <c r="G44" s="13"/>
      <c r="H44" s="16" t="s">
        <v>13</v>
      </c>
      <c r="I44" s="279">
        <f>F16</f>
        <v>17334</v>
      </c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5" x14ac:dyDescent="0.2">
      <c r="A45" s="2"/>
      <c r="B45" s="11"/>
      <c r="C45" s="10" t="s">
        <v>11</v>
      </c>
      <c r="D45" s="289">
        <f>F17</f>
        <v>39049</v>
      </c>
      <c r="E45" s="16"/>
      <c r="F45" s="15"/>
      <c r="G45" s="13"/>
      <c r="H45" s="175" t="s">
        <v>78</v>
      </c>
      <c r="I45" s="157">
        <f>I46-I44-I42</f>
        <v>39359</v>
      </c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5.75" thickBot="1" x14ac:dyDescent="0.25">
      <c r="A46" s="2"/>
      <c r="B46" s="11"/>
      <c r="C46" s="10" t="s">
        <v>50</v>
      </c>
      <c r="D46" s="134">
        <f>D43+D45</f>
        <v>62019</v>
      </c>
      <c r="E46" s="10"/>
      <c r="F46" s="10"/>
      <c r="G46" s="13"/>
      <c r="H46" s="126" t="s">
        <v>79</v>
      </c>
      <c r="I46" s="98">
        <f>D46</f>
        <v>62019</v>
      </c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7.25" thickTop="1" thickBot="1" x14ac:dyDescent="0.3">
      <c r="A47" s="2"/>
      <c r="B47" s="28"/>
      <c r="C47" s="30"/>
      <c r="D47" s="30"/>
      <c r="E47" s="30"/>
      <c r="F47" s="30"/>
      <c r="G47" s="30"/>
      <c r="H47" s="30"/>
      <c r="I47" s="179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5.75" thickBot="1" x14ac:dyDescent="0.25">
      <c r="A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5" x14ac:dyDescent="0.2">
      <c r="A49" s="2"/>
      <c r="B49" s="66"/>
      <c r="C49" s="4"/>
      <c r="D49" s="4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5.75" thickBot="1" x14ac:dyDescent="0.25">
      <c r="A50" s="2"/>
      <c r="B50" s="67"/>
      <c r="C50" s="357" t="s">
        <v>279</v>
      </c>
      <c r="D50" s="357"/>
      <c r="E50" s="14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5" x14ac:dyDescent="0.2">
      <c r="A51" s="2"/>
      <c r="B51" s="67"/>
      <c r="C51" s="10" t="s">
        <v>1</v>
      </c>
      <c r="D51" s="299">
        <f>D8</f>
        <v>8462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5" x14ac:dyDescent="0.2">
      <c r="A52" s="2"/>
      <c r="B52" s="67"/>
      <c r="C52" s="10" t="s">
        <v>2</v>
      </c>
      <c r="D52" s="310">
        <f>D10</f>
        <v>2912</v>
      </c>
      <c r="E52" s="14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5" x14ac:dyDescent="0.2">
      <c r="A53" s="2"/>
      <c r="B53" s="67"/>
      <c r="C53" s="10" t="s">
        <v>54</v>
      </c>
      <c r="D53" s="310">
        <f>D11</f>
        <v>690</v>
      </c>
      <c r="E53" s="14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5" x14ac:dyDescent="0.2">
      <c r="A54" s="2"/>
      <c r="B54" s="67"/>
      <c r="C54" s="10" t="s">
        <v>76</v>
      </c>
      <c r="D54" s="311">
        <f>D9</f>
        <v>1215</v>
      </c>
      <c r="E54" s="7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5" x14ac:dyDescent="0.2">
      <c r="A55" s="2"/>
      <c r="B55" s="67"/>
      <c r="C55" s="10" t="s">
        <v>3</v>
      </c>
      <c r="D55" s="299">
        <f>D51-D52-D53-D54</f>
        <v>3645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5" x14ac:dyDescent="0.2">
      <c r="A56" s="2"/>
      <c r="B56" s="67"/>
      <c r="C56" s="10" t="s">
        <v>69</v>
      </c>
      <c r="D56" s="312">
        <f>D12</f>
        <v>567</v>
      </c>
      <c r="E56" s="14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5" x14ac:dyDescent="0.2">
      <c r="A57" s="2"/>
      <c r="B57" s="67"/>
      <c r="C57" s="10" t="s">
        <v>4</v>
      </c>
      <c r="D57" s="299">
        <f>D55-D56</f>
        <v>3078</v>
      </c>
      <c r="E57" s="14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5" x14ac:dyDescent="0.2">
      <c r="A58" s="2"/>
      <c r="B58" s="67"/>
      <c r="C58" s="26" t="s">
        <v>5</v>
      </c>
      <c r="D58" s="298">
        <f>D57*D22</f>
        <v>646.38</v>
      </c>
      <c r="E58" s="14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5.75" thickBot="1" x14ac:dyDescent="0.25">
      <c r="A59" s="2"/>
      <c r="B59" s="67"/>
      <c r="C59" s="10" t="s">
        <v>39</v>
      </c>
      <c r="D59" s="313">
        <f>D57-D58</f>
        <v>2431.62</v>
      </c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5.75" thickTop="1" x14ac:dyDescent="0.2">
      <c r="A60" s="2"/>
      <c r="B60" s="67"/>
      <c r="C60" s="10" t="s">
        <v>40</v>
      </c>
      <c r="D60" s="314">
        <f>D20</f>
        <v>1032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5" x14ac:dyDescent="0.2">
      <c r="A61" s="2"/>
      <c r="B61" s="67"/>
      <c r="C61" s="10" t="s">
        <v>41</v>
      </c>
      <c r="D61" s="176">
        <f>D59-D60</f>
        <v>1399.62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5.75" thickBot="1" x14ac:dyDescent="0.25">
      <c r="A62" s="2"/>
      <c r="B62" s="68"/>
      <c r="C62" s="37"/>
      <c r="D62" s="38"/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5.75" thickBot="1" x14ac:dyDescent="0.25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5" x14ac:dyDescent="0.2">
      <c r="A64" s="2"/>
      <c r="B64" s="66"/>
      <c r="C64" s="4"/>
      <c r="D64" s="4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5.75" thickBot="1" x14ac:dyDescent="0.25">
      <c r="A65" s="2"/>
      <c r="B65" s="67"/>
      <c r="C65" s="357" t="s">
        <v>265</v>
      </c>
      <c r="D65" s="357"/>
      <c r="E65" s="14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5" x14ac:dyDescent="0.2">
      <c r="A66" s="2"/>
      <c r="B66" s="67"/>
      <c r="C66" s="10" t="s">
        <v>1</v>
      </c>
      <c r="D66" s="299">
        <f>F8</f>
        <v>9082</v>
      </c>
      <c r="E66" s="14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5" x14ac:dyDescent="0.2">
      <c r="A67" s="2"/>
      <c r="B67" s="67"/>
      <c r="C67" s="10" t="s">
        <v>2</v>
      </c>
      <c r="D67" s="310">
        <f>F10</f>
        <v>3305</v>
      </c>
      <c r="E67" s="14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5" x14ac:dyDescent="0.2">
      <c r="A68" s="2"/>
      <c r="B68" s="67"/>
      <c r="C68" s="10" t="s">
        <v>54</v>
      </c>
      <c r="D68" s="310">
        <f>F11</f>
        <v>577</v>
      </c>
      <c r="E68" s="14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5" x14ac:dyDescent="0.2">
      <c r="A69" s="2"/>
      <c r="B69" s="67"/>
      <c r="C69" s="10" t="s">
        <v>76</v>
      </c>
      <c r="D69" s="311">
        <f>F9</f>
        <v>1216</v>
      </c>
      <c r="E69" s="7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5" x14ac:dyDescent="0.2">
      <c r="A70" s="2"/>
      <c r="B70" s="67"/>
      <c r="C70" s="10" t="s">
        <v>3</v>
      </c>
      <c r="D70" s="299">
        <f>D66-D67-D68-D69</f>
        <v>3984</v>
      </c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5" x14ac:dyDescent="0.2">
      <c r="A71" s="2"/>
      <c r="B71" s="67"/>
      <c r="C71" s="10" t="s">
        <v>69</v>
      </c>
      <c r="D71" s="312">
        <f>F12</f>
        <v>652</v>
      </c>
      <c r="E71" s="14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5" x14ac:dyDescent="0.2">
      <c r="A72" s="2"/>
      <c r="B72" s="67"/>
      <c r="C72" s="10" t="s">
        <v>4</v>
      </c>
      <c r="D72" s="299">
        <f>D70-D71</f>
        <v>3332</v>
      </c>
      <c r="E72" s="14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5" x14ac:dyDescent="0.2">
      <c r="A73" s="2"/>
      <c r="B73" s="67"/>
      <c r="C73" s="26" t="s">
        <v>5</v>
      </c>
      <c r="D73" s="298">
        <f>D72*F22</f>
        <v>699.72</v>
      </c>
      <c r="E73" s="14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5.75" thickBot="1" x14ac:dyDescent="0.25">
      <c r="A74" s="2"/>
      <c r="B74" s="67"/>
      <c r="C74" s="10" t="s">
        <v>39</v>
      </c>
      <c r="D74" s="313">
        <f>D72-D73</f>
        <v>2632.2799999999997</v>
      </c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5.75" thickTop="1" x14ac:dyDescent="0.2">
      <c r="A75" s="2"/>
      <c r="B75" s="67"/>
      <c r="C75" s="10" t="s">
        <v>40</v>
      </c>
      <c r="D75" s="314">
        <f>F20</f>
        <v>1135</v>
      </c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5" x14ac:dyDescent="0.2">
      <c r="A76" s="2"/>
      <c r="B76" s="67"/>
      <c r="C76" s="10" t="s">
        <v>41</v>
      </c>
      <c r="D76" s="176">
        <f>D74-D75</f>
        <v>1497.2799999999997</v>
      </c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5.75" thickBot="1" x14ac:dyDescent="0.25">
      <c r="A77" s="2"/>
      <c r="B77" s="68"/>
      <c r="C77" s="37"/>
      <c r="D77" s="38"/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</sheetData>
  <mergeCells count="4">
    <mergeCell ref="C39:I39"/>
    <mergeCell ref="C28:I28"/>
    <mergeCell ref="C50:D50"/>
    <mergeCell ref="C65:D65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48" max="16383" man="1"/>
  </rowBreaks>
  <ignoredErrors>
    <ignoredError sqref="D58 D60 D73 D75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1"/>
  <dimension ref="A1:AP95"/>
  <sheetViews>
    <sheetView topLeftCell="A30" zoomScaleNormal="100" workbookViewId="0">
      <selection activeCell="F39" sqref="F39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42578125" customWidth="1"/>
    <col min="5" max="5" width="3.140625" customWidth="1"/>
    <col min="6" max="6" width="11.42578125" customWidth="1"/>
    <col min="7" max="7" width="3.140625" customWidth="1"/>
    <col min="8" max="13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233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95"/>
      <c r="D5" s="39"/>
      <c r="E5" s="2"/>
      <c r="F5" s="2"/>
      <c r="G5" s="2"/>
    </row>
    <row r="6" spans="2:7" ht="15" x14ac:dyDescent="0.2">
      <c r="B6" s="49"/>
      <c r="C6" s="172"/>
      <c r="D6" s="171"/>
      <c r="E6" s="171"/>
      <c r="F6" s="171"/>
      <c r="G6" s="52"/>
    </row>
    <row r="7" spans="2:7" ht="15" x14ac:dyDescent="0.2">
      <c r="B7" s="53"/>
      <c r="C7" s="319"/>
      <c r="D7" s="231">
        <v>2018</v>
      </c>
      <c r="E7" s="230"/>
      <c r="F7" s="231">
        <v>2019</v>
      </c>
      <c r="G7" s="103"/>
    </row>
    <row r="8" spans="2:7" ht="15" x14ac:dyDescent="0.2">
      <c r="B8" s="53"/>
      <c r="C8" s="51" t="s">
        <v>1</v>
      </c>
      <c r="D8" s="232">
        <f>'#21'!D8</f>
        <v>8462</v>
      </c>
      <c r="E8" s="344"/>
      <c r="F8" s="232">
        <f>'#21'!F8</f>
        <v>9082</v>
      </c>
      <c r="G8" s="103"/>
    </row>
    <row r="9" spans="2:7" ht="15" x14ac:dyDescent="0.2">
      <c r="B9" s="53"/>
      <c r="C9" s="51" t="s">
        <v>76</v>
      </c>
      <c r="D9" s="232">
        <f>'#21'!D9</f>
        <v>1215</v>
      </c>
      <c r="E9" s="344"/>
      <c r="F9" s="232">
        <f>'#21'!F9</f>
        <v>1216</v>
      </c>
      <c r="G9" s="103"/>
    </row>
    <row r="10" spans="2:7" ht="15" x14ac:dyDescent="0.2">
      <c r="B10" s="53"/>
      <c r="C10" s="51" t="s">
        <v>71</v>
      </c>
      <c r="D10" s="232">
        <f>'#21'!D10</f>
        <v>2912</v>
      </c>
      <c r="E10" s="344"/>
      <c r="F10" s="232">
        <f>'#21'!F10</f>
        <v>3305</v>
      </c>
      <c r="G10" s="103"/>
    </row>
    <row r="11" spans="2:7" ht="15" x14ac:dyDescent="0.2">
      <c r="B11" s="53"/>
      <c r="C11" s="51" t="s">
        <v>54</v>
      </c>
      <c r="D11" s="232">
        <f>'#21'!D11</f>
        <v>690</v>
      </c>
      <c r="E11" s="344"/>
      <c r="F11" s="232">
        <f>'#21'!F11</f>
        <v>577</v>
      </c>
      <c r="G11" s="103"/>
    </row>
    <row r="12" spans="2:7" ht="15" x14ac:dyDescent="0.2">
      <c r="B12" s="53"/>
      <c r="C12" s="51" t="s">
        <v>69</v>
      </c>
      <c r="D12" s="232">
        <f>'#21'!D12</f>
        <v>567</v>
      </c>
      <c r="E12" s="344"/>
      <c r="F12" s="232">
        <f>'#21'!F12</f>
        <v>652</v>
      </c>
      <c r="G12" s="103"/>
    </row>
    <row r="13" spans="2:7" ht="15" x14ac:dyDescent="0.2">
      <c r="B13" s="53"/>
      <c r="C13" s="51" t="s">
        <v>43</v>
      </c>
      <c r="D13" s="232">
        <f>'#21'!D13</f>
        <v>4438</v>
      </c>
      <c r="E13" s="344"/>
      <c r="F13" s="232">
        <f>'#21'!F13</f>
        <v>5620</v>
      </c>
      <c r="G13" s="103"/>
    </row>
    <row r="14" spans="2:7" ht="15" x14ac:dyDescent="0.2">
      <c r="B14" s="53"/>
      <c r="C14" s="51" t="s">
        <v>44</v>
      </c>
      <c r="D14" s="232">
        <f>'#21'!D14</f>
        <v>4874</v>
      </c>
      <c r="E14" s="344"/>
      <c r="F14" s="232">
        <f>'#21'!F14</f>
        <v>6617</v>
      </c>
      <c r="G14" s="103"/>
    </row>
    <row r="15" spans="2:7" ht="15" x14ac:dyDescent="0.2">
      <c r="B15" s="53"/>
      <c r="C15" s="51" t="s">
        <v>77</v>
      </c>
      <c r="D15" s="232">
        <f>'#21'!D15</f>
        <v>858</v>
      </c>
      <c r="E15" s="344"/>
      <c r="F15" s="232">
        <f>'#21'!F15</f>
        <v>806</v>
      </c>
      <c r="G15" s="103"/>
    </row>
    <row r="16" spans="2:7" ht="15" x14ac:dyDescent="0.2">
      <c r="B16" s="53"/>
      <c r="C16" s="51" t="s">
        <v>13</v>
      </c>
      <c r="D16" s="232">
        <f>'#21'!D16</f>
        <v>14537</v>
      </c>
      <c r="E16" s="344"/>
      <c r="F16" s="232">
        <f>'#21'!F16</f>
        <v>17334</v>
      </c>
      <c r="G16" s="103"/>
    </row>
    <row r="17" spans="1:42" ht="15" x14ac:dyDescent="0.2">
      <c r="B17" s="53"/>
      <c r="C17" s="51" t="s">
        <v>11</v>
      </c>
      <c r="D17" s="232">
        <f>'#21'!D17</f>
        <v>37211</v>
      </c>
      <c r="E17" s="344"/>
      <c r="F17" s="232">
        <f>'#21'!F17</f>
        <v>39049</v>
      </c>
      <c r="G17" s="103"/>
    </row>
    <row r="18" spans="1:42" ht="15" x14ac:dyDescent="0.2">
      <c r="B18" s="53"/>
      <c r="C18" s="51" t="s">
        <v>46</v>
      </c>
      <c r="D18" s="232">
        <f>'#21'!D18</f>
        <v>4661</v>
      </c>
      <c r="E18" s="344"/>
      <c r="F18" s="232">
        <f>'#21'!F18</f>
        <v>4520</v>
      </c>
      <c r="G18" s="103"/>
    </row>
    <row r="19" spans="1:42" ht="15" x14ac:dyDescent="0.2">
      <c r="B19" s="53"/>
      <c r="C19" s="51" t="s">
        <v>45</v>
      </c>
      <c r="D19" s="232">
        <f>'#21'!D19</f>
        <v>10444</v>
      </c>
      <c r="E19" s="344"/>
      <c r="F19" s="232">
        <f>'#21'!F19</f>
        <v>10733</v>
      </c>
      <c r="G19" s="103"/>
    </row>
    <row r="20" spans="1:42" ht="15" x14ac:dyDescent="0.2">
      <c r="B20" s="53"/>
      <c r="C20" s="51" t="s">
        <v>40</v>
      </c>
      <c r="D20" s="232">
        <f>'#21'!D20</f>
        <v>1032</v>
      </c>
      <c r="E20" s="344"/>
      <c r="F20" s="232">
        <f>'#21'!F20</f>
        <v>1135</v>
      </c>
      <c r="G20" s="103"/>
    </row>
    <row r="21" spans="1:42" ht="15" x14ac:dyDescent="0.2">
      <c r="B21" s="53"/>
      <c r="C21" s="51"/>
      <c r="D21" s="234"/>
      <c r="E21" s="233"/>
      <c r="F21" s="234"/>
      <c r="G21" s="103"/>
    </row>
    <row r="22" spans="1:42" ht="15" x14ac:dyDescent="0.2">
      <c r="B22" s="53"/>
      <c r="C22" s="51" t="s">
        <v>57</v>
      </c>
      <c r="D22" s="236">
        <f>'#21'!D22</f>
        <v>0.21</v>
      </c>
      <c r="E22" s="233"/>
      <c r="F22" s="236">
        <f>'#21'!F22</f>
        <v>0.21</v>
      </c>
      <c r="G22" s="103"/>
    </row>
    <row r="23" spans="1:42" ht="15" x14ac:dyDescent="0.2">
      <c r="B23" s="53"/>
      <c r="C23" s="51"/>
      <c r="D23" s="235"/>
      <c r="E23" s="233"/>
      <c r="F23" s="235"/>
      <c r="G23" s="103"/>
    </row>
    <row r="24" spans="1:42" ht="15" x14ac:dyDescent="0.2">
      <c r="B24" s="53"/>
      <c r="C24" s="50" t="s">
        <v>286</v>
      </c>
      <c r="D24" s="235"/>
      <c r="E24" s="233"/>
      <c r="F24" s="235"/>
      <c r="G24" s="103"/>
    </row>
    <row r="25" spans="1:42" ht="15" x14ac:dyDescent="0.2">
      <c r="B25" s="53"/>
      <c r="C25" s="51" t="s">
        <v>78</v>
      </c>
      <c r="D25" s="214">
        <f>'#21'!I34</f>
        <v>36911</v>
      </c>
      <c r="E25" s="233"/>
      <c r="F25" s="214">
        <f>'#21'!I45</f>
        <v>39359</v>
      </c>
      <c r="G25" s="103"/>
    </row>
    <row r="26" spans="1:42" ht="15.75" thickBot="1" x14ac:dyDescent="0.25">
      <c r="B26" s="59"/>
      <c r="C26" s="60"/>
      <c r="D26" s="60"/>
      <c r="E26" s="60"/>
      <c r="F26" s="60"/>
      <c r="G26" s="61"/>
    </row>
    <row r="27" spans="1:42" ht="15" x14ac:dyDescent="0.2">
      <c r="C27" s="2"/>
      <c r="D27" s="2"/>
      <c r="E27" s="2"/>
      <c r="F27" s="2"/>
      <c r="G27" s="2"/>
    </row>
    <row r="28" spans="1:42" ht="15" x14ac:dyDescent="0.2">
      <c r="C28" s="3" t="s">
        <v>10</v>
      </c>
      <c r="D28" s="2"/>
      <c r="E28" s="2"/>
      <c r="F28" s="2"/>
      <c r="G28" s="2"/>
    </row>
    <row r="29" spans="1:42" ht="15.75" thickBot="1" x14ac:dyDescent="0.25">
      <c r="B29" s="40"/>
      <c r="C29" s="40"/>
      <c r="D29" s="40"/>
      <c r="E29" s="40"/>
      <c r="F29" s="106"/>
      <c r="G29" s="110"/>
      <c r="H29" s="111"/>
      <c r="I29" s="108"/>
      <c r="J29" s="106"/>
      <c r="K29" s="106"/>
    </row>
    <row r="30" spans="1:42" ht="15" x14ac:dyDescent="0.2">
      <c r="B30" s="66"/>
      <c r="C30" s="4"/>
      <c r="D30" s="4"/>
      <c r="E30" s="5"/>
      <c r="K30" s="106"/>
    </row>
    <row r="31" spans="1:42" ht="16.5" thickBot="1" x14ac:dyDescent="0.3">
      <c r="A31" s="2"/>
      <c r="B31" s="67"/>
      <c r="C31" s="357" t="s">
        <v>265</v>
      </c>
      <c r="D31" s="357"/>
      <c r="E31" s="143"/>
      <c r="K31" s="111"/>
      <c r="L31" s="109"/>
      <c r="M31" s="11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2"/>
      <c r="B32" s="67"/>
      <c r="C32" s="10" t="s">
        <v>1</v>
      </c>
      <c r="D32" s="299">
        <f>F8</f>
        <v>9082</v>
      </c>
      <c r="E32" s="144"/>
      <c r="K32" s="111"/>
      <c r="L32" s="111"/>
      <c r="M32" s="1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67"/>
      <c r="C33" s="10" t="s">
        <v>2</v>
      </c>
      <c r="D33" s="310">
        <f>F10</f>
        <v>3305</v>
      </c>
      <c r="E33" s="145"/>
      <c r="K33" s="111"/>
      <c r="L33" s="109"/>
      <c r="M33" s="1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.75" customHeight="1" x14ac:dyDescent="0.2">
      <c r="A34" s="71"/>
      <c r="B34" s="67"/>
      <c r="C34" s="10" t="s">
        <v>54</v>
      </c>
      <c r="D34" s="310">
        <f>F11</f>
        <v>577</v>
      </c>
      <c r="E34" s="145"/>
      <c r="K34" s="111"/>
      <c r="L34" s="111"/>
      <c r="M34" s="1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x14ac:dyDescent="0.25">
      <c r="A35" s="2"/>
      <c r="B35" s="67"/>
      <c r="C35" s="10" t="s">
        <v>76</v>
      </c>
      <c r="D35" s="311">
        <f>F9</f>
        <v>1216</v>
      </c>
      <c r="E35" s="79"/>
      <c r="K35" s="111"/>
      <c r="L35" s="109"/>
      <c r="M35" s="11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67"/>
      <c r="C36" s="10" t="s">
        <v>3</v>
      </c>
      <c r="D36" s="299">
        <f>D32-D33-D34-D35</f>
        <v>3984</v>
      </c>
      <c r="E36" s="8"/>
      <c r="K36" s="111"/>
      <c r="L36" s="111"/>
      <c r="M36" s="11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67"/>
      <c r="C37" s="10" t="s">
        <v>69</v>
      </c>
      <c r="D37" s="312">
        <f>F12</f>
        <v>652</v>
      </c>
      <c r="E37" s="146"/>
      <c r="K37" s="111"/>
      <c r="L37" s="130"/>
      <c r="M37" s="11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67"/>
      <c r="C38" s="10" t="s">
        <v>4</v>
      </c>
      <c r="D38" s="299">
        <f>D36-D37</f>
        <v>3332</v>
      </c>
      <c r="E38" s="147"/>
      <c r="K38" s="111"/>
      <c r="L38" s="131"/>
      <c r="M38" s="11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x14ac:dyDescent="0.25">
      <c r="A39" s="2"/>
      <c r="B39" s="67"/>
      <c r="C39" s="26" t="str">
        <f>"Taxes ("&amp;F22*100&amp;"%)"</f>
        <v>Taxes (21%)</v>
      </c>
      <c r="D39" s="298">
        <f>D38*F22</f>
        <v>699.72</v>
      </c>
      <c r="E39" s="148"/>
      <c r="F39" s="111"/>
      <c r="G39" s="111"/>
      <c r="H39" s="111"/>
      <c r="I39" s="115"/>
      <c r="J39" s="111"/>
      <c r="K39" s="111"/>
      <c r="L39" s="132"/>
      <c r="M39" s="11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6.5" thickBot="1" x14ac:dyDescent="0.3">
      <c r="A40" s="2"/>
      <c r="B40" s="67"/>
      <c r="C40" s="10" t="s">
        <v>39</v>
      </c>
      <c r="D40" s="313">
        <f>D38-D39</f>
        <v>2632.2799999999997</v>
      </c>
      <c r="E40" s="8"/>
      <c r="F40" s="111"/>
      <c r="G40" s="111"/>
      <c r="H40" s="111"/>
      <c r="I40" s="114"/>
      <c r="J40" s="111"/>
      <c r="K40" s="111"/>
      <c r="L40" s="109"/>
      <c r="M40" s="11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.75" thickTop="1" x14ac:dyDescent="0.2">
      <c r="A41" s="2"/>
      <c r="B41" s="67"/>
      <c r="C41" s="10" t="s">
        <v>40</v>
      </c>
      <c r="D41" s="314">
        <f>F20</f>
        <v>1135</v>
      </c>
      <c r="E41" s="8"/>
      <c r="K41" s="111"/>
      <c r="L41" s="111"/>
      <c r="M41" s="11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67"/>
      <c r="C42" s="10" t="s">
        <v>41</v>
      </c>
      <c r="D42" s="315">
        <f>D40-D41</f>
        <v>1497.2799999999997</v>
      </c>
      <c r="E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thickBot="1" x14ac:dyDescent="0.25">
      <c r="A43" s="2"/>
      <c r="B43" s="68"/>
      <c r="C43" s="37"/>
      <c r="D43" s="38"/>
      <c r="E43" s="7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thickBot="1" x14ac:dyDescent="0.25">
      <c r="A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33"/>
      <c r="C45" s="4"/>
      <c r="D45" s="178"/>
      <c r="E45" s="18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2" ht="15" x14ac:dyDescent="0.2">
      <c r="A46" s="2"/>
      <c r="B46" s="11"/>
      <c r="C46" s="197" t="s">
        <v>87</v>
      </c>
      <c r="D46" s="158">
        <f>D36+D35-D39</f>
        <v>4500.28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2" ht="15" x14ac:dyDescent="0.2">
      <c r="A47" s="2"/>
      <c r="B47" s="11"/>
      <c r="C47" s="10" t="s">
        <v>90</v>
      </c>
      <c r="D47" s="176">
        <f>((F13+F14+F19)-(F18+F15))-((D13+D14+D19)-(D18+D15))</f>
        <v>3407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 ht="15" x14ac:dyDescent="0.2">
      <c r="A48" s="2"/>
      <c r="B48" s="11"/>
      <c r="C48" s="10" t="s">
        <v>66</v>
      </c>
      <c r="D48" s="198">
        <f>F17-D17+D35</f>
        <v>3054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2" ht="15" x14ac:dyDescent="0.2">
      <c r="A49" s="2"/>
      <c r="B49" s="11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2" ht="15.75" x14ac:dyDescent="0.25">
      <c r="A50" s="2"/>
      <c r="B50" s="11"/>
      <c r="C50" s="10" t="s">
        <v>88</v>
      </c>
      <c r="D50" s="199">
        <f>D46-D47-D48</f>
        <v>-1960.7200000000003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2" ht="15" x14ac:dyDescent="0.2">
      <c r="A51" s="2"/>
      <c r="B51" s="11"/>
      <c r="C51" s="10"/>
      <c r="D51" s="34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2" ht="15" x14ac:dyDescent="0.2">
      <c r="A52" s="2"/>
      <c r="B52" s="11"/>
      <c r="C52" s="10" t="s">
        <v>42</v>
      </c>
      <c r="D52" s="158">
        <f>F16-D16</f>
        <v>2797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2" ht="15" x14ac:dyDescent="0.2">
      <c r="A53" s="2"/>
      <c r="B53" s="11"/>
      <c r="C53" s="10"/>
      <c r="D53" s="34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2" ht="15.75" x14ac:dyDescent="0.25">
      <c r="A54" s="2"/>
      <c r="B54" s="11"/>
      <c r="C54" s="10" t="s">
        <v>96</v>
      </c>
      <c r="D54" s="76">
        <f>D37-D52</f>
        <v>-2145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2" ht="15" x14ac:dyDescent="0.2">
      <c r="A55" s="2"/>
      <c r="B55" s="11"/>
      <c r="C55" s="10"/>
      <c r="D55" s="34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2" ht="15" x14ac:dyDescent="0.2">
      <c r="A56" s="2"/>
      <c r="B56" s="11"/>
      <c r="C56" s="10" t="s">
        <v>242</v>
      </c>
      <c r="D56" s="158">
        <f>F25-D25-D42</f>
        <v>950.72000000000025</v>
      </c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2" ht="15" x14ac:dyDescent="0.2">
      <c r="A57" s="2"/>
      <c r="B57" s="11"/>
      <c r="C57" s="10"/>
      <c r="D57" s="34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2" ht="15.75" x14ac:dyDescent="0.25">
      <c r="A58" s="2"/>
      <c r="B58" s="11"/>
      <c r="C58" s="10" t="s">
        <v>86</v>
      </c>
      <c r="D58" s="76">
        <f>F20-D56</f>
        <v>184.27999999999975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2" ht="16.5" thickBot="1" x14ac:dyDescent="0.3">
      <c r="A59" s="2"/>
      <c r="B59" s="28"/>
      <c r="C59" s="30"/>
      <c r="D59" s="179"/>
      <c r="E59" s="29"/>
      <c r="F59" s="2"/>
      <c r="G59" s="2"/>
      <c r="H59" s="31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2" ht="15" x14ac:dyDescent="0.2">
      <c r="A60" s="2"/>
      <c r="B60" s="185"/>
      <c r="C60" s="111"/>
      <c r="D60" s="194"/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185"/>
      <c r="C61" s="111"/>
      <c r="D61" s="195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185"/>
      <c r="C62" s="111"/>
      <c r="D62" s="196"/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185"/>
      <c r="C63" s="191"/>
      <c r="D63" s="110"/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106"/>
      <c r="C64" s="106"/>
      <c r="D64" s="106"/>
      <c r="E64" s="10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185"/>
      <c r="C65" s="111"/>
      <c r="D65" s="111"/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185"/>
      <c r="C66" s="181"/>
      <c r="D66" s="181"/>
      <c r="E66" s="18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185"/>
      <c r="C67" s="111"/>
      <c r="D67" s="186"/>
      <c r="E67" s="18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185"/>
      <c r="C68" s="111"/>
      <c r="D68" s="187"/>
      <c r="E68" s="18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185"/>
      <c r="C69" s="111"/>
      <c r="D69" s="187"/>
      <c r="E69" s="18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185"/>
      <c r="C70" s="111"/>
      <c r="D70" s="188"/>
      <c r="E70" s="10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185"/>
      <c r="C71" s="111"/>
      <c r="D71" s="189"/>
      <c r="E71" s="1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185"/>
      <c r="C72" s="111"/>
      <c r="D72" s="190"/>
      <c r="E72" s="18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185"/>
      <c r="C73" s="111"/>
      <c r="D73" s="189"/>
      <c r="E73" s="17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185"/>
      <c r="C74" s="191"/>
      <c r="D74" s="192"/>
      <c r="E74" s="19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185"/>
      <c r="C75" s="111"/>
      <c r="D75" s="194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185"/>
      <c r="C76" s="111"/>
      <c r="D76" s="195"/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185"/>
      <c r="C77" s="111"/>
      <c r="D77" s="196"/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185"/>
      <c r="C78" s="191"/>
      <c r="D78" s="110"/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</sheetData>
  <mergeCells count="1">
    <mergeCell ref="C31:D31"/>
  </mergeCells>
  <phoneticPr fontId="0" type="noConversion"/>
  <pageMargins left="0.75" right="0.75" top="1" bottom="1" header="0.5" footer="0.5"/>
  <pageSetup scale="83" orientation="portrait" horizontalDpi="300" r:id="rId1"/>
  <headerFooter alignWithMargins="0"/>
  <ignoredErrors>
    <ignoredError sqref="D39 D41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2"/>
  <dimension ref="A1:AR357"/>
  <sheetViews>
    <sheetView topLeftCell="A66" zoomScaleNormal="100" workbookViewId="0">
      <selection activeCell="D61" sqref="D61"/>
    </sheetView>
  </sheetViews>
  <sheetFormatPr defaultRowHeight="12.75" x14ac:dyDescent="0.2"/>
  <cols>
    <col min="1" max="1" width="12" customWidth="1"/>
    <col min="2" max="2" width="3.140625" customWidth="1"/>
    <col min="3" max="3" width="44.5703125" bestFit="1" customWidth="1"/>
    <col min="4" max="4" width="14.85546875" customWidth="1"/>
    <col min="5" max="5" width="3.140625" customWidth="1"/>
    <col min="6" max="14" width="9.140625" customWidth="1"/>
    <col min="15" max="15" width="3.140625" customWidth="1"/>
  </cols>
  <sheetData>
    <row r="1" spans="1:44" ht="18" x14ac:dyDescent="0.25">
      <c r="C1" s="1" t="s">
        <v>6</v>
      </c>
      <c r="D1" s="1"/>
    </row>
    <row r="2" spans="1:44" ht="15" x14ac:dyDescent="0.2">
      <c r="C2" s="2" t="s">
        <v>234</v>
      </c>
      <c r="D2" s="2"/>
    </row>
    <row r="4" spans="1:44" ht="15" x14ac:dyDescent="0.2">
      <c r="C4" s="3" t="s">
        <v>8</v>
      </c>
      <c r="D4" s="3"/>
      <c r="E4" s="2"/>
      <c r="F4" s="2"/>
      <c r="G4" s="2"/>
      <c r="H4" s="2"/>
      <c r="I4" s="2"/>
    </row>
    <row r="5" spans="1:44" ht="15.75" thickBot="1" x14ac:dyDescent="0.25">
      <c r="C5" s="95"/>
      <c r="D5" s="95"/>
      <c r="E5" s="39"/>
      <c r="F5" s="2"/>
      <c r="G5" s="2"/>
      <c r="H5" s="2"/>
      <c r="I5" s="2"/>
    </row>
    <row r="6" spans="1:44" ht="15" x14ac:dyDescent="0.2">
      <c r="A6" s="2"/>
      <c r="B6" s="320"/>
      <c r="C6" s="321"/>
      <c r="D6" s="321"/>
      <c r="E6" s="322"/>
      <c r="F6" s="2"/>
      <c r="G6" s="35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" x14ac:dyDescent="0.2">
      <c r="A7" s="2"/>
      <c r="B7" s="323"/>
      <c r="C7" s="324" t="s">
        <v>119</v>
      </c>
      <c r="D7" s="325">
        <v>81</v>
      </c>
      <c r="E7" s="326"/>
      <c r="F7" s="3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x14ac:dyDescent="0.2">
      <c r="A8" s="2"/>
      <c r="B8" s="323"/>
      <c r="C8" s="324" t="s">
        <v>35</v>
      </c>
      <c r="D8" s="325">
        <v>38</v>
      </c>
      <c r="E8" s="326"/>
      <c r="F8" s="316"/>
      <c r="G8" s="35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5" x14ac:dyDescent="0.2">
      <c r="A9" s="2"/>
      <c r="B9" s="323"/>
      <c r="C9" s="324"/>
      <c r="D9" s="324"/>
      <c r="E9" s="326"/>
      <c r="F9" s="31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75" x14ac:dyDescent="0.25">
      <c r="A10" s="2"/>
      <c r="B10" s="323"/>
      <c r="C10" s="358" t="s">
        <v>120</v>
      </c>
      <c r="D10" s="359"/>
      <c r="E10" s="326"/>
      <c r="F10" s="31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75" x14ac:dyDescent="0.25">
      <c r="A11" s="2"/>
      <c r="B11" s="323"/>
      <c r="C11" s="327" t="s">
        <v>121</v>
      </c>
      <c r="D11" s="324"/>
      <c r="E11" s="326"/>
      <c r="F11" s="31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" x14ac:dyDescent="0.2">
      <c r="A12" s="2"/>
      <c r="B12" s="323"/>
      <c r="C12" s="324" t="s">
        <v>39</v>
      </c>
      <c r="D12" s="325">
        <v>187</v>
      </c>
      <c r="E12" s="326"/>
      <c r="F12" s="31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5" x14ac:dyDescent="0.2">
      <c r="A13" s="2"/>
      <c r="B13" s="323"/>
      <c r="C13" s="324" t="s">
        <v>76</v>
      </c>
      <c r="D13" s="328">
        <v>74</v>
      </c>
      <c r="E13" s="326"/>
      <c r="F13" s="3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" x14ac:dyDescent="0.2">
      <c r="A14" s="2"/>
      <c r="B14" s="323"/>
      <c r="C14" s="324" t="s">
        <v>122</v>
      </c>
      <c r="D14" s="328">
        <v>11</v>
      </c>
      <c r="E14" s="326"/>
      <c r="F14" s="31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5" customHeight="1" x14ac:dyDescent="0.2">
      <c r="A15" s="2"/>
      <c r="B15" s="323"/>
      <c r="C15" s="324" t="s">
        <v>123</v>
      </c>
      <c r="D15" s="328"/>
      <c r="E15" s="326"/>
      <c r="F15" s="31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5" customHeight="1" x14ac:dyDescent="0.2">
      <c r="A16" s="2"/>
      <c r="B16" s="323"/>
      <c r="C16" s="324" t="s">
        <v>124</v>
      </c>
      <c r="D16" s="328">
        <v>-12</v>
      </c>
      <c r="E16" s="326"/>
      <c r="F16" s="3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5" x14ac:dyDescent="0.2">
      <c r="A17" s="2"/>
      <c r="B17" s="323"/>
      <c r="C17" s="324" t="s">
        <v>125</v>
      </c>
      <c r="D17" s="328">
        <v>15</v>
      </c>
      <c r="E17" s="326"/>
      <c r="F17" s="3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15" x14ac:dyDescent="0.2">
      <c r="A18" s="2"/>
      <c r="B18" s="323"/>
      <c r="C18" s="324" t="s">
        <v>126</v>
      </c>
      <c r="D18" s="328">
        <v>11</v>
      </c>
      <c r="E18" s="326"/>
      <c r="F18" s="31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5" x14ac:dyDescent="0.2">
      <c r="A19" s="2"/>
      <c r="B19" s="323"/>
      <c r="C19" s="324" t="s">
        <v>127</v>
      </c>
      <c r="D19" s="328">
        <v>-6</v>
      </c>
      <c r="E19" s="326"/>
      <c r="F19" s="31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5" x14ac:dyDescent="0.2">
      <c r="A20" s="2"/>
      <c r="B20" s="323"/>
      <c r="C20" s="324" t="s">
        <v>128</v>
      </c>
      <c r="D20" s="328">
        <v>2</v>
      </c>
      <c r="E20" s="326"/>
      <c r="F20" s="3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6.5" thickBot="1" x14ac:dyDescent="0.3">
      <c r="A21" s="2"/>
      <c r="B21" s="323"/>
      <c r="C21" s="327" t="s">
        <v>129</v>
      </c>
      <c r="D21" s="329">
        <f>SUM(D12:D20)</f>
        <v>282</v>
      </c>
      <c r="E21" s="326"/>
      <c r="F21" s="3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" customHeight="1" thickTop="1" x14ac:dyDescent="0.2">
      <c r="A22" s="2"/>
      <c r="B22" s="323"/>
      <c r="C22" s="324"/>
      <c r="D22" s="330"/>
      <c r="E22" s="326"/>
      <c r="F22" s="3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5" customHeight="1" x14ac:dyDescent="0.25">
      <c r="B23" s="331"/>
      <c r="C23" s="327" t="s">
        <v>130</v>
      </c>
      <c r="D23" s="332"/>
      <c r="E23" s="333"/>
      <c r="F23" s="316"/>
    </row>
    <row r="24" spans="1:44" ht="15" customHeight="1" x14ac:dyDescent="0.2">
      <c r="B24" s="331"/>
      <c r="C24" s="324" t="s">
        <v>131</v>
      </c>
      <c r="D24" s="325">
        <v>-194</v>
      </c>
      <c r="E24" s="333"/>
      <c r="F24" s="316"/>
    </row>
    <row r="25" spans="1:44" ht="15" customHeight="1" x14ac:dyDescent="0.2">
      <c r="B25" s="331"/>
      <c r="C25" s="324" t="s">
        <v>132</v>
      </c>
      <c r="D25" s="334">
        <v>19</v>
      </c>
      <c r="E25" s="333"/>
      <c r="F25" s="316"/>
    </row>
    <row r="26" spans="1:44" ht="15" customHeight="1" thickBot="1" x14ac:dyDescent="0.3">
      <c r="B26" s="331"/>
      <c r="C26" s="327" t="s">
        <v>133</v>
      </c>
      <c r="D26" s="329">
        <f>SUM(D24:D25)</f>
        <v>-175</v>
      </c>
      <c r="E26" s="333"/>
      <c r="F26" s="316"/>
    </row>
    <row r="27" spans="1:44" ht="15" customHeight="1" thickTop="1" x14ac:dyDescent="0.2">
      <c r="B27" s="331"/>
      <c r="C27" s="335"/>
      <c r="D27" s="332"/>
      <c r="E27" s="333"/>
      <c r="F27" s="316"/>
    </row>
    <row r="28" spans="1:44" ht="15" customHeight="1" x14ac:dyDescent="0.25">
      <c r="B28" s="331"/>
      <c r="C28" s="327" t="s">
        <v>134</v>
      </c>
      <c r="D28" s="330"/>
      <c r="E28" s="326"/>
      <c r="F28" s="316"/>
    </row>
    <row r="29" spans="1:44" ht="15" customHeight="1" x14ac:dyDescent="0.2">
      <c r="B29" s="331"/>
      <c r="C29" s="324" t="s">
        <v>214</v>
      </c>
      <c r="D29" s="325">
        <v>-145</v>
      </c>
      <c r="E29" s="326"/>
      <c r="F29" s="316"/>
    </row>
    <row r="30" spans="1:44" ht="15" customHeight="1" x14ac:dyDescent="0.2">
      <c r="B30" s="331"/>
      <c r="C30" s="324" t="s">
        <v>215</v>
      </c>
      <c r="D30" s="328">
        <v>110</v>
      </c>
      <c r="E30" s="326"/>
      <c r="F30" s="316"/>
    </row>
    <row r="31" spans="1:44" ht="15" customHeight="1" x14ac:dyDescent="0.2">
      <c r="B31" s="331"/>
      <c r="C31" s="324" t="s">
        <v>136</v>
      </c>
      <c r="D31" s="328">
        <v>-67</v>
      </c>
      <c r="E31" s="326"/>
      <c r="F31" s="316"/>
    </row>
    <row r="32" spans="1:44" ht="15" customHeight="1" x14ac:dyDescent="0.2">
      <c r="B32" s="331"/>
      <c r="C32" s="324" t="s">
        <v>137</v>
      </c>
      <c r="D32" s="328">
        <v>-32</v>
      </c>
      <c r="E32" s="326"/>
      <c r="F32" s="316"/>
    </row>
    <row r="33" spans="1:7" ht="15" customHeight="1" x14ac:dyDescent="0.2">
      <c r="B33" s="331"/>
      <c r="C33" s="324" t="s">
        <v>138</v>
      </c>
      <c r="D33" s="328">
        <v>39</v>
      </c>
      <c r="E33" s="326"/>
      <c r="F33" s="316"/>
    </row>
    <row r="34" spans="1:7" ht="15" customHeight="1" thickBot="1" x14ac:dyDescent="0.3">
      <c r="B34" s="331"/>
      <c r="C34" s="327" t="s">
        <v>139</v>
      </c>
      <c r="D34" s="329">
        <f>SUM(D29:D33)</f>
        <v>-95</v>
      </c>
      <c r="E34" s="326"/>
      <c r="F34" s="316"/>
    </row>
    <row r="35" spans="1:7" ht="15" customHeight="1" thickTop="1" x14ac:dyDescent="0.2">
      <c r="B35" s="331"/>
      <c r="C35" s="324"/>
      <c r="D35" s="330"/>
      <c r="E35" s="326"/>
      <c r="F35" s="316"/>
    </row>
    <row r="36" spans="1:7" ht="15" customHeight="1" thickBot="1" x14ac:dyDescent="0.3">
      <c r="B36" s="331"/>
      <c r="C36" s="327" t="s">
        <v>140</v>
      </c>
      <c r="D36" s="336">
        <f>D21+D26+D34</f>
        <v>12</v>
      </c>
      <c r="E36" s="326"/>
      <c r="F36" s="316"/>
    </row>
    <row r="37" spans="1:7" ht="15" customHeight="1" thickTop="1" thickBot="1" x14ac:dyDescent="0.25">
      <c r="B37" s="337"/>
      <c r="C37" s="338"/>
      <c r="D37" s="338"/>
      <c r="E37" s="339"/>
    </row>
    <row r="38" spans="1:7" ht="15" customHeight="1" x14ac:dyDescent="0.2">
      <c r="C38" s="2"/>
      <c r="D38" s="2"/>
      <c r="E38" s="2"/>
    </row>
    <row r="39" spans="1:7" ht="15" customHeight="1" x14ac:dyDescent="0.2">
      <c r="C39" s="3" t="s">
        <v>10</v>
      </c>
      <c r="D39" s="2"/>
      <c r="E39" s="2"/>
    </row>
    <row r="40" spans="1:7" ht="15" customHeight="1" thickBot="1" x14ac:dyDescent="0.25">
      <c r="B40" s="40"/>
      <c r="C40" s="40"/>
      <c r="D40" s="40"/>
      <c r="E40" s="40"/>
    </row>
    <row r="41" spans="1:7" ht="15" customHeight="1" x14ac:dyDescent="0.2">
      <c r="B41" s="133"/>
      <c r="C41" s="4"/>
      <c r="D41" s="4"/>
      <c r="E41" s="180"/>
    </row>
    <row r="42" spans="1:7" ht="15" customHeight="1" x14ac:dyDescent="0.2">
      <c r="A42" s="2"/>
      <c r="B42" s="11"/>
      <c r="C42" s="243" t="s">
        <v>95</v>
      </c>
      <c r="D42" s="25"/>
      <c r="E42" s="8"/>
    </row>
    <row r="43" spans="1:7" ht="15" customHeight="1" x14ac:dyDescent="0.2">
      <c r="A43" s="2"/>
      <c r="B43" s="11"/>
      <c r="C43" s="10" t="s">
        <v>141</v>
      </c>
      <c r="D43" s="239">
        <f>D12+D7+D14+D8</f>
        <v>317</v>
      </c>
      <c r="E43" s="8"/>
    </row>
    <row r="44" spans="1:7" ht="15" customHeight="1" x14ac:dyDescent="0.2">
      <c r="A44" s="2"/>
      <c r="B44" s="11"/>
      <c r="C44" s="10" t="s">
        <v>76</v>
      </c>
      <c r="D44" s="244">
        <f>D13</f>
        <v>74</v>
      </c>
      <c r="E44" s="8"/>
    </row>
    <row r="45" spans="1:7" ht="15" customHeight="1" x14ac:dyDescent="0.2">
      <c r="A45" s="71"/>
      <c r="B45" s="11"/>
      <c r="C45" s="10" t="s">
        <v>119</v>
      </c>
      <c r="D45" s="245">
        <f>-D7</f>
        <v>-81</v>
      </c>
      <c r="E45" s="8"/>
    </row>
    <row r="46" spans="1:7" ht="15" customHeight="1" x14ac:dyDescent="0.2">
      <c r="A46" s="2"/>
      <c r="B46" s="11"/>
      <c r="C46" s="10" t="s">
        <v>142</v>
      </c>
      <c r="D46" s="239">
        <f>SUM(D43:D45)</f>
        <v>310</v>
      </c>
      <c r="E46" s="8"/>
    </row>
    <row r="47" spans="1:7" ht="15" customHeight="1" thickBot="1" x14ac:dyDescent="0.25">
      <c r="A47" s="2"/>
      <c r="B47" s="28"/>
      <c r="C47" s="30"/>
      <c r="D47" s="30"/>
      <c r="E47" s="29"/>
    </row>
    <row r="48" spans="1:7" ht="15" customHeight="1" thickBot="1" x14ac:dyDescent="0.25">
      <c r="A48" s="2"/>
      <c r="B48" s="111"/>
      <c r="C48" s="111"/>
      <c r="D48" s="111"/>
      <c r="E48" s="111"/>
      <c r="G48" s="248"/>
    </row>
    <row r="49" spans="1:7" ht="15" customHeight="1" x14ac:dyDescent="0.2">
      <c r="A49" s="2"/>
      <c r="B49" s="133"/>
      <c r="C49" s="4"/>
      <c r="D49" s="4"/>
      <c r="E49" s="5"/>
    </row>
    <row r="50" spans="1:7" ht="15" customHeight="1" x14ac:dyDescent="0.2">
      <c r="A50" s="2"/>
      <c r="B50" s="11"/>
      <c r="C50" s="243" t="s">
        <v>143</v>
      </c>
      <c r="D50" s="25"/>
      <c r="E50" s="8"/>
    </row>
    <row r="51" spans="1:7" ht="15" customHeight="1" x14ac:dyDescent="0.2">
      <c r="A51" s="2"/>
      <c r="B51" s="11"/>
      <c r="C51" s="25" t="s">
        <v>144</v>
      </c>
      <c r="D51" s="246">
        <f>-D24</f>
        <v>194</v>
      </c>
      <c r="E51" s="8"/>
    </row>
    <row r="52" spans="1:7" ht="15" customHeight="1" x14ac:dyDescent="0.2">
      <c r="A52" s="2"/>
      <c r="B52" s="11"/>
      <c r="C52" s="25" t="s">
        <v>145</v>
      </c>
      <c r="D52" s="277">
        <f>-D25</f>
        <v>-19</v>
      </c>
      <c r="E52" s="8"/>
      <c r="G52" s="248"/>
    </row>
    <row r="53" spans="1:7" ht="15" customHeight="1" x14ac:dyDescent="0.2">
      <c r="A53" s="2"/>
      <c r="B53" s="11"/>
      <c r="C53" s="25" t="s">
        <v>146</v>
      </c>
      <c r="D53" s="246">
        <f>SUM(D51:D52)</f>
        <v>175</v>
      </c>
      <c r="E53" s="8"/>
    </row>
    <row r="54" spans="1:7" ht="15" customHeight="1" thickBot="1" x14ac:dyDescent="0.25">
      <c r="A54" s="2"/>
      <c r="B54" s="28"/>
      <c r="C54" s="30"/>
      <c r="D54" s="30"/>
      <c r="E54" s="29"/>
      <c r="G54" s="248"/>
    </row>
    <row r="55" spans="1:7" ht="15" customHeight="1" thickBot="1" x14ac:dyDescent="0.25">
      <c r="A55" s="2"/>
      <c r="G55" s="248"/>
    </row>
    <row r="56" spans="1:7" ht="15" customHeight="1" x14ac:dyDescent="0.2">
      <c r="A56" s="2"/>
      <c r="B56" s="66"/>
      <c r="C56" s="4"/>
      <c r="D56" s="4"/>
      <c r="E56" s="5"/>
    </row>
    <row r="57" spans="1:7" ht="15" customHeight="1" x14ac:dyDescent="0.2">
      <c r="A57" s="2"/>
      <c r="B57" s="67"/>
      <c r="C57" s="247" t="s">
        <v>147</v>
      </c>
      <c r="D57" s="10"/>
      <c r="E57" s="144"/>
    </row>
    <row r="58" spans="1:7" ht="15" customHeight="1" x14ac:dyDescent="0.2">
      <c r="A58" s="2"/>
      <c r="B58" s="67"/>
      <c r="C58" s="10" t="s">
        <v>148</v>
      </c>
      <c r="D58" s="239">
        <f>D36</f>
        <v>12</v>
      </c>
      <c r="E58" s="144"/>
      <c r="G58" s="248"/>
    </row>
    <row r="59" spans="1:7" ht="15" customHeight="1" x14ac:dyDescent="0.2">
      <c r="A59" s="2"/>
      <c r="B59" s="67"/>
      <c r="C59" s="10" t="s">
        <v>124</v>
      </c>
      <c r="D59" s="244">
        <f>-D16</f>
        <v>12</v>
      </c>
      <c r="E59" s="144"/>
    </row>
    <row r="60" spans="1:7" ht="15" customHeight="1" x14ac:dyDescent="0.2">
      <c r="A60" s="2"/>
      <c r="B60" s="67"/>
      <c r="C60" s="10" t="s">
        <v>125</v>
      </c>
      <c r="D60" s="244">
        <f>-D17</f>
        <v>-15</v>
      </c>
      <c r="E60" s="144"/>
    </row>
    <row r="61" spans="1:7" ht="15" customHeight="1" x14ac:dyDescent="0.2">
      <c r="A61" s="2"/>
      <c r="B61" s="67"/>
      <c r="C61" s="10" t="s">
        <v>126</v>
      </c>
      <c r="D61" s="244">
        <f>-D18</f>
        <v>-11</v>
      </c>
      <c r="E61" s="144"/>
    </row>
    <row r="62" spans="1:7" ht="15" customHeight="1" x14ac:dyDescent="0.2">
      <c r="A62" s="2"/>
      <c r="B62" s="67"/>
      <c r="C62" s="10" t="s">
        <v>127</v>
      </c>
      <c r="D62" s="244">
        <f>-D19</f>
        <v>6</v>
      </c>
      <c r="E62" s="144"/>
      <c r="G62" s="248"/>
    </row>
    <row r="63" spans="1:7" ht="15" customHeight="1" x14ac:dyDescent="0.2">
      <c r="A63" s="2"/>
      <c r="B63" s="67"/>
      <c r="C63" s="10" t="s">
        <v>128</v>
      </c>
      <c r="D63" s="245">
        <f>-D20</f>
        <v>-2</v>
      </c>
      <c r="E63" s="145"/>
    </row>
    <row r="64" spans="1:7" ht="15" customHeight="1" x14ac:dyDescent="0.2">
      <c r="A64" s="2"/>
      <c r="B64" s="67"/>
      <c r="C64" s="10" t="s">
        <v>149</v>
      </c>
      <c r="D64" s="239">
        <f>SUM(D58:D63)</f>
        <v>2</v>
      </c>
      <c r="E64" s="79"/>
      <c r="G64" s="248"/>
    </row>
    <row r="65" spans="1:7" ht="15" customHeight="1" thickBot="1" x14ac:dyDescent="0.25">
      <c r="A65" s="2"/>
      <c r="B65" s="68"/>
      <c r="C65" s="37"/>
      <c r="D65" s="37"/>
      <c r="E65" s="70"/>
      <c r="G65" s="248"/>
    </row>
    <row r="66" spans="1:7" ht="15" customHeight="1" thickBot="1" x14ac:dyDescent="0.25">
      <c r="A66" s="2"/>
    </row>
    <row r="67" spans="1:7" ht="15" customHeight="1" x14ac:dyDescent="0.2">
      <c r="A67" s="2"/>
      <c r="B67" s="66"/>
      <c r="C67" s="4"/>
      <c r="D67" s="4"/>
      <c r="E67" s="5"/>
    </row>
    <row r="68" spans="1:7" ht="15" customHeight="1" x14ac:dyDescent="0.2">
      <c r="A68" s="2"/>
      <c r="B68" s="67"/>
      <c r="C68" s="247" t="s">
        <v>85</v>
      </c>
      <c r="D68" s="10"/>
      <c r="E68" s="144"/>
      <c r="G68" s="248"/>
    </row>
    <row r="69" spans="1:7" ht="15" customHeight="1" x14ac:dyDescent="0.2">
      <c r="A69" s="2"/>
      <c r="B69" s="67"/>
      <c r="C69" s="10" t="s">
        <v>69</v>
      </c>
      <c r="D69" s="239">
        <f>D8</f>
        <v>38</v>
      </c>
      <c r="E69" s="145"/>
      <c r="G69" s="248"/>
    </row>
    <row r="70" spans="1:7" ht="15" customHeight="1" x14ac:dyDescent="0.2">
      <c r="A70" s="2"/>
      <c r="B70" s="67"/>
      <c r="C70" s="10" t="s">
        <v>150</v>
      </c>
      <c r="D70" s="245">
        <f>-D29</f>
        <v>145</v>
      </c>
      <c r="E70" s="145"/>
    </row>
    <row r="71" spans="1:7" ht="15" customHeight="1" x14ac:dyDescent="0.2">
      <c r="A71" s="2"/>
      <c r="B71" s="67"/>
      <c r="C71" s="10" t="s">
        <v>151</v>
      </c>
      <c r="D71" s="239">
        <f>SUM(D69:D70)</f>
        <v>183</v>
      </c>
      <c r="E71" s="79"/>
    </row>
    <row r="72" spans="1:7" ht="15" customHeight="1" x14ac:dyDescent="0.2">
      <c r="A72" s="2"/>
      <c r="B72" s="67"/>
      <c r="C72" s="10" t="s">
        <v>152</v>
      </c>
      <c r="D72" s="245">
        <f>-D30</f>
        <v>-110</v>
      </c>
      <c r="E72" s="8"/>
      <c r="G72" s="248"/>
    </row>
    <row r="73" spans="1:7" ht="15" customHeight="1" x14ac:dyDescent="0.2">
      <c r="A73" s="2"/>
      <c r="B73" s="67"/>
      <c r="C73" s="10" t="s">
        <v>153</v>
      </c>
      <c r="D73" s="239">
        <f>SUM(D71:D72)</f>
        <v>73</v>
      </c>
      <c r="E73" s="146"/>
    </row>
    <row r="74" spans="1:7" ht="15" customHeight="1" thickBot="1" x14ac:dyDescent="0.25">
      <c r="A74" s="2"/>
      <c r="B74" s="67"/>
      <c r="C74" s="10"/>
      <c r="D74" s="239"/>
      <c r="E74" s="8"/>
    </row>
    <row r="75" spans="1:7" ht="15" customHeight="1" thickBot="1" x14ac:dyDescent="0.25">
      <c r="A75" s="2"/>
      <c r="B75" s="249"/>
      <c r="C75" s="250"/>
      <c r="D75" s="251"/>
      <c r="E75" s="250"/>
    </row>
    <row r="76" spans="1:7" ht="15" customHeight="1" x14ac:dyDescent="0.2">
      <c r="A76" s="2"/>
      <c r="B76" s="67"/>
      <c r="C76" s="10"/>
      <c r="D76" s="239"/>
      <c r="E76" s="8"/>
    </row>
    <row r="77" spans="1:7" ht="15" customHeight="1" x14ac:dyDescent="0.2">
      <c r="A77" s="2"/>
      <c r="B77" s="67"/>
      <c r="C77" s="247" t="s">
        <v>154</v>
      </c>
      <c r="D77" s="239"/>
      <c r="E77" s="8"/>
    </row>
    <row r="78" spans="1:7" ht="15" customHeight="1" x14ac:dyDescent="0.2">
      <c r="A78" s="2"/>
      <c r="B78" s="67"/>
      <c r="C78" s="10" t="s">
        <v>40</v>
      </c>
      <c r="D78" s="239">
        <f>-D31</f>
        <v>67</v>
      </c>
      <c r="E78" s="8"/>
    </row>
    <row r="79" spans="1:7" ht="15" customHeight="1" x14ac:dyDescent="0.2">
      <c r="A79" s="2"/>
      <c r="B79" s="67"/>
      <c r="C79" s="10" t="s">
        <v>155</v>
      </c>
      <c r="D79" s="245">
        <f>-D32</f>
        <v>32</v>
      </c>
      <c r="E79" s="8"/>
    </row>
    <row r="80" spans="1:7" ht="15" customHeight="1" x14ac:dyDescent="0.2">
      <c r="A80" s="2"/>
      <c r="B80" s="67"/>
      <c r="C80" s="10" t="s">
        <v>156</v>
      </c>
      <c r="D80" s="239">
        <f>SUM(D78:D79)</f>
        <v>99</v>
      </c>
      <c r="E80" s="8"/>
    </row>
    <row r="81" spans="1:5" ht="15" customHeight="1" x14ac:dyDescent="0.2">
      <c r="A81" s="2"/>
      <c r="B81" s="67"/>
      <c r="C81" s="10" t="s">
        <v>157</v>
      </c>
      <c r="D81" s="245">
        <f>-D33</f>
        <v>-39</v>
      </c>
      <c r="E81" s="8"/>
    </row>
    <row r="82" spans="1:5" ht="15" customHeight="1" x14ac:dyDescent="0.2">
      <c r="A82" s="2"/>
      <c r="B82" s="67"/>
      <c r="C82" s="10" t="s">
        <v>158</v>
      </c>
      <c r="D82" s="239">
        <f>SUM(D80:D81)</f>
        <v>60</v>
      </c>
      <c r="E82" s="8"/>
    </row>
    <row r="83" spans="1:5" ht="15" customHeight="1" thickBot="1" x14ac:dyDescent="0.25">
      <c r="A83" s="2"/>
      <c r="B83" s="68"/>
      <c r="C83" s="37"/>
      <c r="D83" s="37"/>
      <c r="E83" s="70"/>
    </row>
    <row r="84" spans="1:5" ht="15" customHeight="1" x14ac:dyDescent="0.2"/>
    <row r="85" spans="1:5" ht="15" customHeight="1" x14ac:dyDescent="0.2"/>
    <row r="86" spans="1:5" ht="15" customHeight="1" x14ac:dyDescent="0.2"/>
    <row r="87" spans="1:5" ht="15" customHeight="1" x14ac:dyDescent="0.2"/>
    <row r="88" spans="1:5" ht="15" customHeight="1" x14ac:dyDescent="0.2"/>
    <row r="89" spans="1:5" ht="15" customHeight="1" x14ac:dyDescent="0.2"/>
    <row r="90" spans="1:5" ht="15" customHeight="1" x14ac:dyDescent="0.2"/>
    <row r="91" spans="1:5" ht="15" customHeight="1" x14ac:dyDescent="0.2"/>
    <row r="92" spans="1:5" ht="15" customHeight="1" x14ac:dyDescent="0.2"/>
    <row r="93" spans="1:5" ht="15" customHeight="1" x14ac:dyDescent="0.2"/>
    <row r="94" spans="1:5" ht="15" customHeight="1" x14ac:dyDescent="0.2"/>
    <row r="95" spans="1:5" ht="15" customHeight="1" x14ac:dyDescent="0.2"/>
    <row r="96" spans="1:5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</sheetData>
  <mergeCells count="1">
    <mergeCell ref="C10:D10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3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F5" sqref="F5"/>
    </sheetView>
  </sheetViews>
  <sheetFormatPr defaultRowHeight="12.75" x14ac:dyDescent="0.2"/>
  <cols>
    <col min="2" max="2" width="3.140625" customWidth="1"/>
    <col min="5" max="5" width="4.85546875" customWidth="1"/>
    <col min="11" max="11" width="10.42578125" customWidth="1"/>
    <col min="12" max="12" width="3.140625" customWidth="1"/>
  </cols>
  <sheetData>
    <row r="1" spans="2:12" s="2" customFormat="1" ht="18" x14ac:dyDescent="0.25">
      <c r="C1" s="360" t="s">
        <v>6</v>
      </c>
      <c r="D1" s="360"/>
    </row>
    <row r="2" spans="2:12" s="2" customFormat="1" ht="15" x14ac:dyDescent="0.2">
      <c r="C2" s="361" t="s">
        <v>235</v>
      </c>
      <c r="D2" s="361"/>
    </row>
    <row r="3" spans="2:12" s="2" customFormat="1" ht="15.75" thickBot="1" x14ac:dyDescent="0.25">
      <c r="C3"/>
    </row>
    <row r="4" spans="2:12" s="2" customFormat="1" ht="15" x14ac:dyDescent="0.2">
      <c r="B4" s="161"/>
      <c r="C4" s="162"/>
      <c r="D4" s="163"/>
      <c r="E4" s="163"/>
      <c r="F4" s="163"/>
      <c r="G4" s="163"/>
      <c r="H4" s="163"/>
      <c r="I4" s="163"/>
      <c r="J4" s="163"/>
      <c r="K4" s="163"/>
      <c r="L4" s="164"/>
    </row>
    <row r="5" spans="2:12" s="2" customFormat="1" ht="19.5" x14ac:dyDescent="0.35">
      <c r="B5" s="165"/>
      <c r="C5" s="159" t="s">
        <v>75</v>
      </c>
      <c r="D5" s="159"/>
      <c r="E5" s="159"/>
      <c r="F5" s="159" t="s">
        <v>112</v>
      </c>
      <c r="G5" s="159"/>
      <c r="H5" s="159"/>
      <c r="I5" s="159"/>
      <c r="J5" s="159"/>
      <c r="K5" s="159"/>
      <c r="L5" s="166"/>
    </row>
    <row r="6" spans="2:12" s="2" customFormat="1" ht="19.5" x14ac:dyDescent="0.35">
      <c r="B6" s="165"/>
      <c r="C6" s="159"/>
      <c r="D6" s="159"/>
      <c r="E6" s="160" t="s">
        <v>31</v>
      </c>
      <c r="F6" s="159" t="s">
        <v>113</v>
      </c>
      <c r="G6" s="159"/>
      <c r="H6" s="159"/>
      <c r="I6" s="159"/>
      <c r="J6" s="159"/>
      <c r="K6" s="159"/>
      <c r="L6" s="166"/>
    </row>
    <row r="7" spans="2:12" s="2" customFormat="1" ht="19.5" x14ac:dyDescent="0.35">
      <c r="B7" s="165"/>
      <c r="C7" s="159"/>
      <c r="D7" s="159"/>
      <c r="E7" s="160" t="s">
        <v>31</v>
      </c>
      <c r="F7" s="159" t="s">
        <v>114</v>
      </c>
      <c r="G7" s="159"/>
      <c r="H7" s="159"/>
      <c r="I7" s="159"/>
      <c r="J7" s="159"/>
      <c r="K7" s="159"/>
      <c r="L7" s="166"/>
    </row>
    <row r="8" spans="2:12" s="2" customFormat="1" ht="19.5" x14ac:dyDescent="0.35">
      <c r="B8" s="165"/>
      <c r="C8" s="159"/>
      <c r="D8" s="159"/>
      <c r="E8" s="160" t="s">
        <v>31</v>
      </c>
      <c r="F8" s="159" t="s">
        <v>115</v>
      </c>
      <c r="G8" s="159"/>
      <c r="H8" s="159"/>
      <c r="I8" s="159"/>
      <c r="J8" s="159"/>
      <c r="K8" s="159"/>
      <c r="L8" s="166"/>
    </row>
    <row r="9" spans="2:12" s="2" customFormat="1" ht="19.5" x14ac:dyDescent="0.35">
      <c r="B9" s="165"/>
      <c r="C9" s="159"/>
      <c r="D9" s="159"/>
      <c r="E9" s="160" t="s">
        <v>31</v>
      </c>
      <c r="F9" s="159" t="s">
        <v>116</v>
      </c>
      <c r="G9" s="159"/>
      <c r="H9" s="159"/>
      <c r="I9" s="159"/>
      <c r="J9" s="159"/>
      <c r="K9" s="159"/>
      <c r="L9" s="166"/>
    </row>
    <row r="10" spans="2:12" s="2" customFormat="1" ht="15.75" thickBot="1" x14ac:dyDescent="0.25">
      <c r="B10" s="167"/>
      <c r="C10" s="168"/>
      <c r="D10" s="168"/>
      <c r="E10" s="169"/>
      <c r="F10" s="168"/>
      <c r="G10" s="168"/>
      <c r="H10" s="168"/>
      <c r="I10" s="168"/>
      <c r="J10" s="168"/>
      <c r="K10" s="168"/>
      <c r="L10" s="170"/>
    </row>
    <row r="11" spans="2:12" s="2" customFormat="1" ht="15" x14ac:dyDescent="0.2">
      <c r="E11" s="71"/>
    </row>
    <row r="12" spans="2:12" s="2" customFormat="1" ht="15" x14ac:dyDescent="0.2">
      <c r="E12" s="71"/>
    </row>
    <row r="13" spans="2:12" s="2" customFormat="1" ht="15" x14ac:dyDescent="0.2"/>
    <row r="14" spans="2:12" s="2" customFormat="1" ht="15" x14ac:dyDescent="0.2"/>
    <row r="15" spans="2:12" s="2" customFormat="1" ht="15" x14ac:dyDescent="0.2"/>
    <row r="16" spans="2:12" s="2" customFormat="1" ht="15" x14ac:dyDescent="0.2"/>
    <row r="17" s="2" customFormat="1" ht="15" x14ac:dyDescent="0.2"/>
    <row r="18" s="2" customFormat="1" ht="15" x14ac:dyDescent="0.2"/>
    <row r="19" s="2" customFormat="1" ht="15" x14ac:dyDescent="0.2"/>
    <row r="20" s="2" customFormat="1" ht="15" x14ac:dyDescent="0.2"/>
    <row r="21" s="2" customFormat="1" ht="15" x14ac:dyDescent="0.2"/>
    <row r="22" s="2" customFormat="1" ht="15" x14ac:dyDescent="0.2"/>
    <row r="23" s="2" customFormat="1" ht="15" x14ac:dyDescent="0.2"/>
    <row r="24" s="2" customFormat="1" ht="15" x14ac:dyDescent="0.2"/>
  </sheetData>
  <mergeCells count="2">
    <mergeCell ref="C1:D1"/>
    <mergeCell ref="C2:D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85"/>
  <sheetViews>
    <sheetView topLeftCell="A12" workbookViewId="0">
      <selection activeCell="D30" sqref="D30"/>
    </sheetView>
  </sheetViews>
  <sheetFormatPr defaultRowHeight="12.75" x14ac:dyDescent="0.2"/>
  <cols>
    <col min="1" max="1" width="12" customWidth="1"/>
    <col min="2" max="2" width="4.28515625" customWidth="1"/>
    <col min="3" max="3" width="29.85546875" customWidth="1"/>
    <col min="4" max="4" width="12.140625" customWidth="1"/>
    <col min="5" max="5" width="3.140625" customWidth="1"/>
    <col min="6" max="10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164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210"/>
      <c r="C6" s="50"/>
      <c r="D6" s="51"/>
      <c r="E6" s="52"/>
      <c r="F6" s="2"/>
      <c r="G6" s="2"/>
    </row>
    <row r="7" spans="2:7" ht="15" x14ac:dyDescent="0.2">
      <c r="B7" s="212"/>
      <c r="C7" s="51" t="s">
        <v>1</v>
      </c>
      <c r="D7" s="62">
        <v>473000</v>
      </c>
      <c r="E7" s="57"/>
      <c r="F7" s="2"/>
      <c r="G7" s="2"/>
    </row>
    <row r="8" spans="2:7" ht="15" x14ac:dyDescent="0.2">
      <c r="B8" s="211"/>
      <c r="C8" s="51" t="s">
        <v>2</v>
      </c>
      <c r="D8" s="63">
        <v>275000</v>
      </c>
      <c r="E8" s="55"/>
      <c r="F8" s="2"/>
      <c r="G8" s="2"/>
    </row>
    <row r="9" spans="2:7" ht="15" x14ac:dyDescent="0.2">
      <c r="B9" s="211"/>
      <c r="C9" s="51" t="s">
        <v>33</v>
      </c>
      <c r="D9" s="63">
        <v>42000</v>
      </c>
      <c r="E9" s="55"/>
      <c r="F9" s="2"/>
      <c r="G9" s="2"/>
    </row>
    <row r="10" spans="2:7" ht="15" x14ac:dyDescent="0.2">
      <c r="B10" s="211"/>
      <c r="C10" s="51" t="s">
        <v>35</v>
      </c>
      <c r="D10" s="56">
        <v>23000</v>
      </c>
      <c r="E10" s="57"/>
      <c r="F10" s="2"/>
      <c r="G10" s="2"/>
    </row>
    <row r="11" spans="2:7" ht="15" x14ac:dyDescent="0.2">
      <c r="B11" s="211"/>
      <c r="C11" s="51"/>
      <c r="D11" s="63"/>
      <c r="E11" s="55"/>
      <c r="F11" s="2"/>
      <c r="G11" s="2"/>
    </row>
    <row r="12" spans="2:7" ht="15" x14ac:dyDescent="0.2">
      <c r="B12" s="211"/>
      <c r="C12" s="51" t="s">
        <v>57</v>
      </c>
      <c r="D12" s="64">
        <v>0.21</v>
      </c>
      <c r="E12" s="55"/>
      <c r="F12" s="2"/>
      <c r="G12" s="2"/>
    </row>
    <row r="13" spans="2:7" ht="15" x14ac:dyDescent="0.2">
      <c r="B13" s="211"/>
      <c r="C13" s="51"/>
      <c r="D13" s="64"/>
      <c r="E13" s="55"/>
      <c r="F13" s="2"/>
      <c r="G13" s="2"/>
    </row>
    <row r="14" spans="2:7" ht="15" x14ac:dyDescent="0.2">
      <c r="B14" s="213"/>
      <c r="C14" s="51" t="s">
        <v>19</v>
      </c>
      <c r="D14" s="65">
        <v>25000</v>
      </c>
      <c r="E14" s="55"/>
      <c r="F14" s="2"/>
      <c r="G14" s="2"/>
    </row>
    <row r="15" spans="2:7" ht="15.75" thickBot="1" x14ac:dyDescent="0.25">
      <c r="B15" s="59"/>
      <c r="C15" s="60"/>
      <c r="D15" s="60"/>
      <c r="E15" s="61"/>
      <c r="F15" s="2"/>
      <c r="G15" s="2"/>
    </row>
    <row r="16" spans="2:7" ht="15" x14ac:dyDescent="0.2">
      <c r="C16" s="2"/>
      <c r="D16" s="2"/>
      <c r="E16" s="2"/>
      <c r="F16" s="2"/>
      <c r="G16" s="2"/>
    </row>
    <row r="17" spans="1:42" ht="15" x14ac:dyDescent="0.2">
      <c r="C17" s="3" t="s">
        <v>10</v>
      </c>
      <c r="D17" s="2"/>
      <c r="E17" s="2"/>
      <c r="F17" s="2"/>
      <c r="G17" s="2"/>
    </row>
    <row r="18" spans="1:42" ht="15.75" thickBot="1" x14ac:dyDescent="0.25">
      <c r="C18" s="27"/>
      <c r="D18" s="2"/>
      <c r="E18" s="33"/>
      <c r="F18" s="39"/>
      <c r="G18" s="2"/>
    </row>
    <row r="19" spans="1:42" ht="15" x14ac:dyDescent="0.2">
      <c r="B19" s="66"/>
      <c r="C19" s="10"/>
      <c r="D19" s="4"/>
      <c r="E19" s="10"/>
      <c r="F19" s="112"/>
      <c r="G19" s="110"/>
      <c r="H19" s="106"/>
      <c r="I19" s="106"/>
      <c r="J19" s="106"/>
    </row>
    <row r="20" spans="1:42" ht="15.75" thickBot="1" x14ac:dyDescent="0.25">
      <c r="B20" s="67"/>
      <c r="C20" s="6" t="s">
        <v>0</v>
      </c>
      <c r="D20" s="6"/>
      <c r="E20" s="24"/>
      <c r="F20" s="112"/>
      <c r="G20" s="110"/>
      <c r="H20" s="111"/>
      <c r="I20" s="107"/>
      <c r="J20" s="106"/>
    </row>
    <row r="21" spans="1:42" ht="15" x14ac:dyDescent="0.2">
      <c r="B21" s="67"/>
      <c r="C21" s="10" t="s">
        <v>1</v>
      </c>
      <c r="D21" s="279">
        <f>D7</f>
        <v>473000</v>
      </c>
      <c r="E21" s="9"/>
      <c r="F21" s="112"/>
      <c r="G21" s="110"/>
      <c r="H21" s="111"/>
      <c r="I21" s="108"/>
      <c r="J21" s="106"/>
    </row>
    <row r="22" spans="1:42" ht="15.75" x14ac:dyDescent="0.25">
      <c r="B22" s="67"/>
      <c r="C22" s="10" t="s">
        <v>2</v>
      </c>
      <c r="D22" s="280">
        <f>D8</f>
        <v>275000</v>
      </c>
      <c r="E22" s="31"/>
      <c r="F22" s="112"/>
      <c r="G22" s="110"/>
      <c r="H22" s="111"/>
      <c r="I22" s="109"/>
      <c r="J22" s="106"/>
    </row>
    <row r="23" spans="1:42" ht="15" x14ac:dyDescent="0.2">
      <c r="B23" s="67"/>
      <c r="C23" s="10" t="s">
        <v>33</v>
      </c>
      <c r="D23" s="281">
        <f>D9</f>
        <v>42000</v>
      </c>
      <c r="E23" s="13"/>
      <c r="F23" s="112"/>
      <c r="G23" s="110"/>
      <c r="H23" s="106"/>
      <c r="I23" s="106"/>
      <c r="J23" s="106"/>
    </row>
    <row r="24" spans="1:42" ht="15" x14ac:dyDescent="0.2">
      <c r="B24" s="67"/>
      <c r="C24" s="10" t="s">
        <v>3</v>
      </c>
      <c r="D24" s="282">
        <f>D21-D22-D23</f>
        <v>156000</v>
      </c>
      <c r="E24" s="10"/>
      <c r="F24" s="112"/>
      <c r="G24" s="113"/>
      <c r="H24" s="113"/>
      <c r="I24" s="113"/>
      <c r="J24" s="113"/>
    </row>
    <row r="25" spans="1:42" ht="15" x14ac:dyDescent="0.2">
      <c r="B25" s="67"/>
      <c r="C25" s="10" t="s">
        <v>35</v>
      </c>
      <c r="D25" s="283">
        <f>D10</f>
        <v>23000</v>
      </c>
      <c r="E25" s="32"/>
      <c r="F25" s="112"/>
      <c r="G25" s="110"/>
      <c r="H25" s="111"/>
      <c r="I25" s="111"/>
      <c r="J25" s="111"/>
      <c r="K25" s="106"/>
    </row>
    <row r="26" spans="1:42" ht="15" x14ac:dyDescent="0.2">
      <c r="B26" s="67"/>
      <c r="C26" s="10" t="s">
        <v>4</v>
      </c>
      <c r="D26" s="35">
        <f>D24-D25</f>
        <v>133000</v>
      </c>
      <c r="E26" s="16"/>
      <c r="F26" s="112"/>
      <c r="G26" s="110"/>
      <c r="H26" s="111"/>
      <c r="I26" s="107"/>
      <c r="J26" s="111"/>
      <c r="K26" s="106"/>
    </row>
    <row r="27" spans="1:42" ht="15" x14ac:dyDescent="0.2">
      <c r="B27" s="67"/>
      <c r="C27" s="26" t="str">
        <f>"Taxes ("&amp;D12*100&amp;"%)"</f>
        <v>Taxes (21%)</v>
      </c>
      <c r="D27" s="237">
        <f>MAX((D26*D12),0)</f>
        <v>27930</v>
      </c>
      <c r="E27" s="17"/>
      <c r="F27" s="112"/>
      <c r="G27" s="110"/>
      <c r="H27" s="111"/>
      <c r="I27" s="114"/>
      <c r="J27" s="111"/>
      <c r="K27" s="106"/>
    </row>
    <row r="28" spans="1:42" ht="16.5" thickBot="1" x14ac:dyDescent="0.3">
      <c r="B28" s="67"/>
      <c r="C28" s="10" t="s">
        <v>39</v>
      </c>
      <c r="D28" s="285">
        <f>D26-D27</f>
        <v>105070</v>
      </c>
      <c r="E28" s="10"/>
      <c r="F28" s="112"/>
      <c r="G28" s="110"/>
      <c r="H28" s="111"/>
      <c r="I28" s="115"/>
      <c r="J28" s="111"/>
      <c r="K28" s="106"/>
    </row>
    <row r="29" spans="1:42" ht="16.5" thickTop="1" x14ac:dyDescent="0.25">
      <c r="A29" s="2"/>
      <c r="B29" s="85"/>
      <c r="C29" s="261"/>
      <c r="D29" s="125"/>
      <c r="E29" s="8"/>
      <c r="F29" s="11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42" ht="15.75" x14ac:dyDescent="0.25">
      <c r="A30" s="2"/>
      <c r="B30" s="11"/>
      <c r="C30" s="10" t="s">
        <v>165</v>
      </c>
      <c r="D30" s="284">
        <f>D28-D14</f>
        <v>80070</v>
      </c>
      <c r="E30" s="8"/>
      <c r="F30" s="1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42" ht="15.75" thickBot="1" x14ac:dyDescent="0.25">
      <c r="A31" s="2"/>
      <c r="B31" s="28"/>
      <c r="C31" s="30"/>
      <c r="D31" s="30"/>
      <c r="E31" s="2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4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H29"/>
  <sheetViews>
    <sheetView topLeftCell="A13" workbookViewId="0">
      <selection activeCell="D27" sqref="D27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4.28515625" bestFit="1" customWidth="1"/>
    <col min="5" max="5" width="3.140625" customWidth="1"/>
    <col min="6" max="7" width="9.140625" customWidth="1"/>
  </cols>
  <sheetData>
    <row r="1" spans="2:8" ht="18" x14ac:dyDescent="0.25">
      <c r="C1" s="1" t="s">
        <v>6</v>
      </c>
    </row>
    <row r="2" spans="2:8" ht="15" x14ac:dyDescent="0.2">
      <c r="C2" s="2" t="s">
        <v>166</v>
      </c>
    </row>
    <row r="4" spans="2:8" ht="15" x14ac:dyDescent="0.2">
      <c r="C4" s="3" t="s">
        <v>8</v>
      </c>
      <c r="D4" s="2"/>
      <c r="E4" s="2"/>
      <c r="F4" s="2"/>
      <c r="G4" s="2"/>
      <c r="H4" s="2"/>
    </row>
    <row r="5" spans="2:8" ht="15.75" thickBot="1" x14ac:dyDescent="0.25">
      <c r="C5" s="27"/>
      <c r="D5" s="33"/>
      <c r="E5" s="2"/>
      <c r="F5" s="2"/>
      <c r="G5" s="2"/>
      <c r="H5" s="2"/>
    </row>
    <row r="6" spans="2:8" ht="15" x14ac:dyDescent="0.2">
      <c r="B6" s="49"/>
      <c r="C6" s="50"/>
      <c r="D6" s="51"/>
      <c r="E6" s="52"/>
      <c r="F6" s="2"/>
      <c r="G6" s="2"/>
      <c r="H6" s="2"/>
    </row>
    <row r="7" spans="2:8" ht="15" x14ac:dyDescent="0.2">
      <c r="B7" s="53"/>
      <c r="C7" s="51" t="s">
        <v>25</v>
      </c>
      <c r="D7" s="295">
        <v>4900000</v>
      </c>
      <c r="E7" s="55"/>
      <c r="F7" s="2"/>
      <c r="G7" s="2"/>
      <c r="H7" s="2"/>
    </row>
    <row r="8" spans="2:8" ht="15" x14ac:dyDescent="0.2">
      <c r="B8" s="53"/>
      <c r="C8" s="51" t="s">
        <v>58</v>
      </c>
      <c r="D8" s="62">
        <v>2200000</v>
      </c>
      <c r="E8" s="57"/>
      <c r="F8" s="2"/>
      <c r="G8" s="2"/>
      <c r="H8" s="2"/>
    </row>
    <row r="9" spans="2:8" ht="15" x14ac:dyDescent="0.2">
      <c r="B9" s="53"/>
      <c r="C9" s="51"/>
      <c r="D9" s="62"/>
      <c r="E9" s="57"/>
      <c r="F9" s="2"/>
      <c r="G9" s="2"/>
      <c r="H9" s="2"/>
    </row>
    <row r="10" spans="2:8" ht="15" x14ac:dyDescent="0.2">
      <c r="B10" s="53"/>
      <c r="C10" s="51" t="s">
        <v>21</v>
      </c>
      <c r="D10" s="295">
        <v>850000</v>
      </c>
      <c r="E10" s="55"/>
      <c r="F10" s="2"/>
      <c r="G10" s="2"/>
      <c r="H10" s="2"/>
    </row>
    <row r="11" spans="2:8" ht="15" x14ac:dyDescent="0.2">
      <c r="B11" s="53"/>
      <c r="C11" s="51"/>
      <c r="D11" s="62"/>
      <c r="E11" s="57"/>
      <c r="F11" s="2"/>
      <c r="G11" s="2"/>
      <c r="H11" s="2"/>
    </row>
    <row r="12" spans="2:8" ht="15" x14ac:dyDescent="0.2">
      <c r="B12" s="53"/>
      <c r="C12" s="51" t="s">
        <v>22</v>
      </c>
      <c r="D12" s="295">
        <v>6400000</v>
      </c>
      <c r="E12" s="57"/>
      <c r="F12" s="2"/>
      <c r="G12" s="2"/>
      <c r="H12" s="2"/>
    </row>
    <row r="13" spans="2:8" ht="15" x14ac:dyDescent="0.2">
      <c r="B13" s="53"/>
      <c r="C13" s="51" t="s">
        <v>23</v>
      </c>
      <c r="D13" s="295">
        <v>2700000</v>
      </c>
      <c r="E13" s="57"/>
      <c r="F13" s="2"/>
      <c r="G13" s="2"/>
      <c r="H13" s="2"/>
    </row>
    <row r="14" spans="2:8" ht="15.75" thickBot="1" x14ac:dyDescent="0.25">
      <c r="B14" s="59"/>
      <c r="C14" s="60"/>
      <c r="D14" s="60"/>
      <c r="E14" s="61"/>
      <c r="F14" s="2"/>
      <c r="G14" s="2"/>
      <c r="H14" s="2"/>
    </row>
    <row r="15" spans="2:8" ht="15" x14ac:dyDescent="0.2">
      <c r="C15" s="2"/>
      <c r="D15" s="2"/>
      <c r="E15" s="2"/>
      <c r="F15" s="2"/>
      <c r="G15" s="2"/>
      <c r="H15" s="2"/>
    </row>
    <row r="16" spans="2:8" ht="15" x14ac:dyDescent="0.2">
      <c r="C16" s="3" t="s">
        <v>10</v>
      </c>
      <c r="D16" s="2"/>
      <c r="E16" s="2"/>
      <c r="F16" s="2"/>
      <c r="G16" s="2"/>
      <c r="H16" s="2"/>
    </row>
    <row r="17" spans="1:8" ht="15.75" thickBot="1" x14ac:dyDescent="0.25">
      <c r="A17" s="40"/>
      <c r="C17" s="27"/>
      <c r="D17" s="2"/>
      <c r="E17" s="33"/>
      <c r="F17" s="111"/>
      <c r="G17" s="111"/>
      <c r="H17" s="2"/>
    </row>
    <row r="18" spans="1:8" ht="15" x14ac:dyDescent="0.2">
      <c r="A18" s="48"/>
      <c r="B18" s="66"/>
      <c r="C18" s="4"/>
      <c r="D18" s="4"/>
      <c r="E18" s="78"/>
      <c r="F18" s="117"/>
      <c r="G18" s="117"/>
      <c r="H18" s="2"/>
    </row>
    <row r="19" spans="1:8" ht="15" x14ac:dyDescent="0.2">
      <c r="A19" s="48"/>
      <c r="B19" s="67"/>
      <c r="C19" s="25" t="s">
        <v>21</v>
      </c>
      <c r="D19" s="279">
        <f>D10</f>
        <v>850000</v>
      </c>
      <c r="E19" s="84"/>
      <c r="F19" s="118"/>
      <c r="G19" s="117"/>
      <c r="H19" s="2"/>
    </row>
    <row r="20" spans="1:8" ht="15" x14ac:dyDescent="0.2">
      <c r="A20" s="48"/>
      <c r="B20" s="67"/>
      <c r="C20" s="10" t="s">
        <v>12</v>
      </c>
      <c r="D20" s="283">
        <f>D8</f>
        <v>2200000</v>
      </c>
      <c r="E20" s="84"/>
      <c r="F20" s="118"/>
      <c r="G20" s="117"/>
      <c r="H20" s="2"/>
    </row>
    <row r="21" spans="1:8" ht="15" x14ac:dyDescent="0.2">
      <c r="A21" s="48"/>
      <c r="B21" s="67"/>
      <c r="C21" s="10" t="s">
        <v>24</v>
      </c>
      <c r="D21" s="286">
        <f>D19+D20</f>
        <v>3050000</v>
      </c>
      <c r="E21" s="84"/>
      <c r="F21" s="118"/>
      <c r="G21" s="117"/>
      <c r="H21" s="2"/>
    </row>
    <row r="22" spans="1:8" ht="15" x14ac:dyDescent="0.2">
      <c r="A22" s="48"/>
      <c r="B22" s="67"/>
      <c r="C22" s="10" t="s">
        <v>25</v>
      </c>
      <c r="D22" s="287">
        <f>D7</f>
        <v>4900000</v>
      </c>
      <c r="E22" s="122"/>
      <c r="F22" s="119"/>
      <c r="G22" s="117"/>
      <c r="H22" s="2"/>
    </row>
    <row r="23" spans="1:8" ht="16.5" thickBot="1" x14ac:dyDescent="0.3">
      <c r="A23" s="48"/>
      <c r="B23" s="67"/>
      <c r="C23" s="10" t="s">
        <v>26</v>
      </c>
      <c r="D23" s="43">
        <f>D21+D22</f>
        <v>7950000</v>
      </c>
      <c r="E23" s="123"/>
      <c r="F23" s="120"/>
      <c r="G23" s="117"/>
      <c r="H23" s="2"/>
    </row>
    <row r="24" spans="1:8" ht="15.75" thickTop="1" x14ac:dyDescent="0.2">
      <c r="A24" s="48"/>
      <c r="B24" s="67"/>
      <c r="C24" s="10"/>
      <c r="D24" s="16"/>
      <c r="E24" s="80"/>
      <c r="F24" s="120"/>
      <c r="G24" s="117"/>
      <c r="H24" s="2"/>
    </row>
    <row r="25" spans="1:8" ht="15" x14ac:dyDescent="0.2">
      <c r="A25" s="48"/>
      <c r="B25" s="81"/>
      <c r="C25" s="10" t="s">
        <v>23</v>
      </c>
      <c r="D25" s="279">
        <f>D13</f>
        <v>2700000</v>
      </c>
      <c r="E25" s="124"/>
      <c r="F25" s="121"/>
      <c r="G25" s="117"/>
      <c r="H25" s="2"/>
    </row>
    <row r="26" spans="1:8" ht="15" x14ac:dyDescent="0.2">
      <c r="A26" s="48"/>
      <c r="B26" s="82"/>
      <c r="C26" s="10" t="s">
        <v>22</v>
      </c>
      <c r="D26" s="288">
        <f>D12</f>
        <v>6400000</v>
      </c>
      <c r="E26" s="83"/>
      <c r="F26" s="117"/>
      <c r="G26" s="117"/>
      <c r="H26" s="2"/>
    </row>
    <row r="27" spans="1:8" ht="16.5" thickBot="1" x14ac:dyDescent="0.3">
      <c r="A27" s="48"/>
      <c r="B27" s="67"/>
      <c r="C27" s="10" t="s">
        <v>27</v>
      </c>
      <c r="D27" s="44">
        <f>D25+D26</f>
        <v>9100000</v>
      </c>
      <c r="E27" s="122"/>
      <c r="F27" s="121"/>
      <c r="G27" s="117"/>
      <c r="H27" s="2"/>
    </row>
    <row r="28" spans="1:8" ht="14.25" thickTop="1" thickBot="1" x14ac:dyDescent="0.25">
      <c r="A28" s="48"/>
      <c r="B28" s="68"/>
      <c r="C28" s="21"/>
      <c r="D28" s="21"/>
      <c r="E28" s="99"/>
      <c r="F28" s="118"/>
      <c r="G28" s="118"/>
    </row>
    <row r="29" spans="1:8" x14ac:dyDescent="0.2">
      <c r="A29" s="40"/>
      <c r="F2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A1:J36"/>
  <sheetViews>
    <sheetView topLeftCell="A13" workbookViewId="0">
      <selection activeCell="F32" sqref="F32"/>
    </sheetView>
  </sheetViews>
  <sheetFormatPr defaultRowHeight="12.75" x14ac:dyDescent="0.2"/>
  <cols>
    <col min="2" max="2" width="3.140625" customWidth="1"/>
    <col min="3" max="3" width="26.140625" bestFit="1" customWidth="1"/>
    <col min="4" max="4" width="17.5703125" bestFit="1" customWidth="1"/>
    <col min="5" max="5" width="20.28515625" customWidth="1"/>
    <col min="6" max="6" width="9.28515625" bestFit="1" customWidth="1"/>
    <col min="7" max="7" width="3" customWidth="1"/>
    <col min="8" max="8" width="3.140625" customWidth="1"/>
  </cols>
  <sheetData>
    <row r="1" spans="2:10" ht="18" x14ac:dyDescent="0.25">
      <c r="C1" s="1" t="s">
        <v>6</v>
      </c>
    </row>
    <row r="2" spans="2:10" ht="15" x14ac:dyDescent="0.2">
      <c r="C2" s="2" t="s">
        <v>167</v>
      </c>
    </row>
    <row r="4" spans="2:10" ht="15" x14ac:dyDescent="0.2">
      <c r="C4" s="3" t="s">
        <v>8</v>
      </c>
      <c r="D4" s="2"/>
      <c r="E4" s="2"/>
      <c r="F4" s="2"/>
      <c r="G4" s="2"/>
      <c r="H4" s="2"/>
      <c r="I4" s="2"/>
    </row>
    <row r="5" spans="2:10" ht="15.75" thickBot="1" x14ac:dyDescent="0.25">
      <c r="C5" s="27"/>
      <c r="D5" s="33"/>
      <c r="E5" s="2"/>
      <c r="F5" s="2"/>
      <c r="G5" s="2"/>
      <c r="H5" s="2"/>
      <c r="I5" s="2"/>
    </row>
    <row r="6" spans="2:10" ht="15" x14ac:dyDescent="0.2">
      <c r="B6" s="49"/>
      <c r="C6" s="50"/>
      <c r="D6" s="50"/>
      <c r="E6" s="171"/>
      <c r="F6" s="52"/>
      <c r="G6" s="2"/>
      <c r="H6" s="2"/>
      <c r="I6" s="2"/>
      <c r="J6" s="2"/>
    </row>
    <row r="7" spans="2:10" ht="15" x14ac:dyDescent="0.2">
      <c r="B7" s="53"/>
      <c r="C7" s="51" t="s">
        <v>28</v>
      </c>
      <c r="D7" s="54">
        <v>189000</v>
      </c>
      <c r="E7" s="348"/>
      <c r="F7" s="55"/>
      <c r="G7" s="2"/>
      <c r="H7" s="2"/>
      <c r="I7" s="2"/>
      <c r="J7" s="2"/>
    </row>
    <row r="8" spans="2:10" ht="15" x14ac:dyDescent="0.2">
      <c r="B8" s="53"/>
      <c r="C8" s="51"/>
      <c r="D8" s="51"/>
      <c r="E8" s="56"/>
      <c r="F8" s="57"/>
      <c r="G8" s="2"/>
      <c r="H8" s="2"/>
      <c r="I8" s="2"/>
      <c r="J8" s="2"/>
    </row>
    <row r="9" spans="2:10" ht="15" x14ac:dyDescent="0.2">
      <c r="B9" s="53"/>
      <c r="C9" s="51" t="s">
        <v>28</v>
      </c>
      <c r="D9" s="51"/>
      <c r="E9" s="56"/>
      <c r="F9" s="57"/>
      <c r="G9" s="2"/>
      <c r="H9" s="2"/>
      <c r="I9" s="2"/>
      <c r="J9" s="2"/>
    </row>
    <row r="10" spans="2:10" ht="15" x14ac:dyDescent="0.2">
      <c r="B10" s="53"/>
      <c r="C10" s="347">
        <v>0</v>
      </c>
      <c r="D10" s="347">
        <v>9525</v>
      </c>
      <c r="E10" s="64">
        <v>0.1</v>
      </c>
      <c r="F10" s="55"/>
      <c r="G10" s="2"/>
      <c r="H10" s="2"/>
      <c r="I10" s="2"/>
      <c r="J10" s="2"/>
    </row>
    <row r="11" spans="2:10" ht="15" x14ac:dyDescent="0.2">
      <c r="B11" s="53"/>
      <c r="C11" s="347">
        <f>D10</f>
        <v>9525</v>
      </c>
      <c r="D11" s="347">
        <v>38700</v>
      </c>
      <c r="E11" s="64">
        <v>0.12</v>
      </c>
      <c r="F11" s="57"/>
      <c r="G11" s="2"/>
      <c r="H11" s="2"/>
      <c r="I11" s="2"/>
      <c r="J11" s="2"/>
    </row>
    <row r="12" spans="2:10" ht="15" x14ac:dyDescent="0.2">
      <c r="B12" s="53"/>
      <c r="C12" s="347">
        <f t="shared" ref="C12:C16" si="0">D11</f>
        <v>38700</v>
      </c>
      <c r="D12" s="347">
        <v>82500</v>
      </c>
      <c r="E12" s="64">
        <v>0.22</v>
      </c>
      <c r="F12" s="57"/>
      <c r="G12" s="2"/>
      <c r="H12" s="2"/>
      <c r="I12" s="2"/>
      <c r="J12" s="2"/>
    </row>
    <row r="13" spans="2:10" ht="15" x14ac:dyDescent="0.2">
      <c r="B13" s="53"/>
      <c r="C13" s="347">
        <f t="shared" si="0"/>
        <v>82500</v>
      </c>
      <c r="D13" s="347">
        <v>157500</v>
      </c>
      <c r="E13" s="64">
        <v>0.24</v>
      </c>
      <c r="F13" s="57"/>
      <c r="G13" s="2"/>
      <c r="H13" s="2"/>
      <c r="I13" s="2"/>
      <c r="J13" s="2"/>
    </row>
    <row r="14" spans="2:10" ht="15" x14ac:dyDescent="0.2">
      <c r="B14" s="53"/>
      <c r="C14" s="347">
        <f t="shared" si="0"/>
        <v>157500</v>
      </c>
      <c r="D14" s="347">
        <v>200000</v>
      </c>
      <c r="E14" s="64">
        <v>0.32</v>
      </c>
      <c r="F14" s="57"/>
      <c r="G14" s="2"/>
      <c r="H14" s="2"/>
      <c r="I14" s="2"/>
      <c r="J14" s="2"/>
    </row>
    <row r="15" spans="2:10" ht="15" x14ac:dyDescent="0.2">
      <c r="B15" s="53"/>
      <c r="C15" s="347">
        <f t="shared" si="0"/>
        <v>200000</v>
      </c>
      <c r="D15" s="347">
        <v>500000</v>
      </c>
      <c r="E15" s="64">
        <v>0.35</v>
      </c>
      <c r="F15" s="57"/>
      <c r="G15" s="2"/>
      <c r="H15" s="2"/>
      <c r="I15" s="2"/>
      <c r="J15" s="2"/>
    </row>
    <row r="16" spans="2:10" ht="15" x14ac:dyDescent="0.2">
      <c r="B16" s="53"/>
      <c r="C16" s="347">
        <f t="shared" si="0"/>
        <v>500000</v>
      </c>
      <c r="D16" s="347"/>
      <c r="E16" s="64">
        <v>0.37</v>
      </c>
      <c r="F16" s="57"/>
      <c r="G16" s="2"/>
      <c r="H16" s="2"/>
      <c r="I16" s="2"/>
      <c r="J16" s="2"/>
    </row>
    <row r="17" spans="1:10" ht="15.75" thickBot="1" x14ac:dyDescent="0.25">
      <c r="B17" s="59"/>
      <c r="C17" s="60"/>
      <c r="D17" s="60"/>
      <c r="E17" s="60"/>
      <c r="F17" s="61"/>
      <c r="G17" s="2"/>
      <c r="H17" s="2"/>
      <c r="I17" s="2"/>
      <c r="J17" s="2"/>
    </row>
    <row r="18" spans="1:10" ht="15" x14ac:dyDescent="0.2">
      <c r="C18" s="2"/>
      <c r="D18" s="2"/>
      <c r="E18" s="2"/>
      <c r="F18" s="2"/>
      <c r="G18" s="2"/>
      <c r="H18" s="2"/>
      <c r="I18" s="2"/>
    </row>
    <row r="19" spans="1:10" ht="15" x14ac:dyDescent="0.2">
      <c r="C19" s="3" t="s">
        <v>10</v>
      </c>
      <c r="D19" s="2"/>
      <c r="E19" s="2"/>
      <c r="F19" s="2"/>
      <c r="G19" s="2"/>
      <c r="H19" s="2"/>
      <c r="I19" s="2"/>
    </row>
    <row r="20" spans="1:10" ht="15.75" thickBot="1" x14ac:dyDescent="0.25">
      <c r="A20" s="40"/>
      <c r="C20" s="95"/>
      <c r="D20" s="2"/>
      <c r="E20" s="39"/>
      <c r="F20" s="39"/>
      <c r="G20" s="39"/>
      <c r="H20" s="39"/>
      <c r="I20" s="2"/>
    </row>
    <row r="21" spans="1:10" ht="15" x14ac:dyDescent="0.2">
      <c r="A21" s="77"/>
      <c r="B21" s="69"/>
      <c r="C21" s="4"/>
      <c r="D21" s="4"/>
      <c r="E21" s="91"/>
      <c r="F21" s="91"/>
      <c r="G21" s="78"/>
      <c r="H21" s="117"/>
      <c r="I21" s="2"/>
    </row>
    <row r="22" spans="1:10" ht="15" x14ac:dyDescent="0.2">
      <c r="A22" s="77"/>
      <c r="B22" s="85"/>
      <c r="C22" s="86" t="s">
        <v>29</v>
      </c>
      <c r="D22" s="10"/>
      <c r="E22" s="10"/>
      <c r="F22" s="46"/>
      <c r="G22" s="84"/>
      <c r="H22" s="117"/>
      <c r="I22" s="2"/>
    </row>
    <row r="23" spans="1:10" ht="15" x14ac:dyDescent="0.2">
      <c r="A23" s="77"/>
      <c r="B23" s="85"/>
      <c r="C23" s="242">
        <f t="shared" ref="C23:C29" si="1">E10</f>
        <v>0.1</v>
      </c>
      <c r="D23" s="42">
        <f>MIN(D7,D10-C10)</f>
        <v>9525</v>
      </c>
      <c r="E23" s="302">
        <f>D23*E10</f>
        <v>952.5</v>
      </c>
      <c r="F23" s="46"/>
      <c r="G23" s="84"/>
      <c r="H23" s="117"/>
      <c r="I23" s="2"/>
    </row>
    <row r="24" spans="1:10" ht="15" x14ac:dyDescent="0.2">
      <c r="A24" s="77"/>
      <c r="B24" s="85"/>
      <c r="C24" s="242">
        <f t="shared" si="1"/>
        <v>0.12</v>
      </c>
      <c r="D24" s="34">
        <f>MIN(D7-D23,D11-C11)</f>
        <v>29175</v>
      </c>
      <c r="E24" s="346">
        <f t="shared" ref="E24:E29" si="2">D24*E11</f>
        <v>3501</v>
      </c>
      <c r="F24" s="46"/>
      <c r="G24" s="84"/>
      <c r="H24" s="117"/>
      <c r="I24" s="2"/>
    </row>
    <row r="25" spans="1:10" ht="15" x14ac:dyDescent="0.2">
      <c r="A25" s="77"/>
      <c r="B25" s="85"/>
      <c r="C25" s="242">
        <f t="shared" si="1"/>
        <v>0.22</v>
      </c>
      <c r="D25" s="34">
        <f>MIN(D7-D24-D23,D12-C12)</f>
        <v>43800</v>
      </c>
      <c r="E25" s="346">
        <f t="shared" si="2"/>
        <v>9636</v>
      </c>
      <c r="F25" s="93"/>
      <c r="G25" s="84"/>
      <c r="H25" s="117"/>
      <c r="I25" s="2"/>
    </row>
    <row r="26" spans="1:10" ht="15" x14ac:dyDescent="0.2">
      <c r="A26" s="77"/>
      <c r="B26" s="85"/>
      <c r="C26" s="242">
        <f t="shared" si="1"/>
        <v>0.24</v>
      </c>
      <c r="D26" s="87">
        <f>MIN(D7-D25-D24-D23,D13-C13)</f>
        <v>75000</v>
      </c>
      <c r="E26" s="346">
        <f t="shared" si="2"/>
        <v>18000</v>
      </c>
      <c r="F26" s="94"/>
      <c r="G26" s="80"/>
      <c r="H26" s="117"/>
      <c r="I26" s="2"/>
    </row>
    <row r="27" spans="1:10" ht="15" x14ac:dyDescent="0.2">
      <c r="A27" s="77"/>
      <c r="B27" s="85"/>
      <c r="C27" s="242">
        <f t="shared" si="1"/>
        <v>0.32</v>
      </c>
      <c r="D27" s="88">
        <f>MIN(D7-D26-D25-D24-D23,D14-C14)</f>
        <v>31500</v>
      </c>
      <c r="E27" s="346">
        <f t="shared" si="2"/>
        <v>10080</v>
      </c>
      <c r="F27" s="94"/>
      <c r="G27" s="83"/>
      <c r="H27" s="117"/>
      <c r="I27" s="2"/>
    </row>
    <row r="28" spans="1:10" ht="15.75" x14ac:dyDescent="0.25">
      <c r="A28" s="77"/>
      <c r="B28" s="81"/>
      <c r="C28" s="242">
        <f t="shared" si="1"/>
        <v>0.35</v>
      </c>
      <c r="D28" s="89">
        <f>MIN(D7-D27-D26-D25-D24-D23,D15-C15)</f>
        <v>0</v>
      </c>
      <c r="E28" s="346">
        <f t="shared" si="2"/>
        <v>0</v>
      </c>
      <c r="F28" s="45"/>
      <c r="G28" s="96"/>
      <c r="H28" s="117"/>
      <c r="I28" s="2"/>
    </row>
    <row r="29" spans="1:10" ht="15" x14ac:dyDescent="0.2">
      <c r="A29" s="77"/>
      <c r="B29" s="82"/>
      <c r="C29" s="242">
        <f t="shared" si="1"/>
        <v>0.37</v>
      </c>
      <c r="D29" s="34">
        <f>IF(D7&gt;C16,MIN(D7-D28-D27-D26-D25-D24-D23,D7-C16),0)</f>
        <v>0</v>
      </c>
      <c r="E29" s="349">
        <f t="shared" si="2"/>
        <v>0</v>
      </c>
      <c r="F29" s="41"/>
      <c r="G29" s="83"/>
      <c r="H29" s="117"/>
      <c r="I29" s="2"/>
    </row>
    <row r="30" spans="1:10" ht="15.75" x14ac:dyDescent="0.25">
      <c r="A30" s="77"/>
      <c r="B30" s="85"/>
      <c r="C30" s="90"/>
      <c r="D30" s="151"/>
      <c r="E30" s="302">
        <f>SUM(E23:E29)</f>
        <v>42169.5</v>
      </c>
      <c r="F30" s="45"/>
      <c r="G30" s="96"/>
      <c r="H30" s="117"/>
      <c r="I30" s="2"/>
    </row>
    <row r="31" spans="1:10" ht="15" x14ac:dyDescent="0.2">
      <c r="A31" s="77"/>
      <c r="B31" s="85"/>
      <c r="C31" s="10"/>
      <c r="D31" s="10"/>
      <c r="E31" s="41"/>
      <c r="F31" s="46"/>
      <c r="G31" s="84"/>
      <c r="H31" s="118"/>
    </row>
    <row r="32" spans="1:10" ht="15.75" x14ac:dyDescent="0.25">
      <c r="A32" s="40"/>
      <c r="B32" s="11"/>
      <c r="C32" s="26" t="s">
        <v>30</v>
      </c>
      <c r="D32" s="289">
        <f>E30</f>
        <v>42169.5</v>
      </c>
      <c r="E32" s="86" t="s">
        <v>31</v>
      </c>
      <c r="F32" s="97">
        <f>D32/D33</f>
        <v>0.22311904761904761</v>
      </c>
      <c r="G32" s="79"/>
      <c r="H32" s="40"/>
    </row>
    <row r="33" spans="2:7" ht="15" x14ac:dyDescent="0.2">
      <c r="B33" s="11"/>
      <c r="C33" s="10"/>
      <c r="D33" s="290">
        <f>D7</f>
        <v>189000</v>
      </c>
      <c r="E33" s="10"/>
      <c r="F33" s="13"/>
      <c r="G33" s="79"/>
    </row>
    <row r="34" spans="2:7" ht="15.75" thickBot="1" x14ac:dyDescent="0.25">
      <c r="B34" s="28"/>
      <c r="C34" s="30"/>
      <c r="D34" s="30"/>
      <c r="E34" s="30"/>
      <c r="F34" s="30"/>
      <c r="G34" s="29"/>
    </row>
    <row r="35" spans="2:7" ht="15" x14ac:dyDescent="0.2">
      <c r="B35" s="2"/>
      <c r="C35" s="2"/>
      <c r="D35" s="2"/>
      <c r="E35" s="2"/>
      <c r="F35" s="2"/>
      <c r="G35" s="2"/>
    </row>
    <row r="36" spans="2:7" ht="15" x14ac:dyDescent="0.2">
      <c r="B36" s="2"/>
      <c r="C36" s="2"/>
      <c r="D36" s="2"/>
      <c r="E36" s="2"/>
      <c r="F36" s="2"/>
      <c r="G36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86"/>
  <sheetViews>
    <sheetView topLeftCell="A13" workbookViewId="0">
      <selection activeCell="D31" sqref="D31"/>
    </sheetView>
  </sheetViews>
  <sheetFormatPr defaultRowHeight="12.75" x14ac:dyDescent="0.2"/>
  <cols>
    <col min="1" max="1" width="12" customWidth="1"/>
    <col min="2" max="2" width="3.140625" customWidth="1"/>
    <col min="3" max="3" width="24.7109375" customWidth="1"/>
    <col min="4" max="4" width="12.85546875" bestFit="1" customWidth="1"/>
    <col min="5" max="5" width="3.140625" customWidth="1"/>
    <col min="6" max="10" width="9.140625" customWidth="1"/>
  </cols>
  <sheetData>
    <row r="1" spans="2:7" ht="18" x14ac:dyDescent="0.25">
      <c r="C1" s="1" t="s">
        <v>6</v>
      </c>
    </row>
    <row r="2" spans="2:7" ht="15" x14ac:dyDescent="0.2">
      <c r="C2" s="2" t="s">
        <v>20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49"/>
      <c r="C6" s="50"/>
      <c r="D6" s="51"/>
      <c r="E6" s="52"/>
      <c r="F6" s="2"/>
      <c r="G6" s="2"/>
    </row>
    <row r="7" spans="2:7" ht="15" x14ac:dyDescent="0.2">
      <c r="B7" s="53"/>
      <c r="C7" s="51" t="s">
        <v>1</v>
      </c>
      <c r="D7" s="62">
        <v>22400</v>
      </c>
      <c r="E7" s="57"/>
      <c r="F7" s="2"/>
      <c r="G7" s="2"/>
    </row>
    <row r="8" spans="2:7" ht="15" x14ac:dyDescent="0.2">
      <c r="B8" s="53"/>
      <c r="C8" s="51" t="s">
        <v>2</v>
      </c>
      <c r="D8" s="62">
        <v>11600</v>
      </c>
      <c r="E8" s="55"/>
      <c r="F8" s="2"/>
      <c r="G8" s="2"/>
    </row>
    <row r="9" spans="2:7" ht="15" x14ac:dyDescent="0.2">
      <c r="B9" s="53"/>
      <c r="C9" s="51" t="s">
        <v>55</v>
      </c>
      <c r="D9" s="62">
        <v>2200</v>
      </c>
      <c r="E9" s="55"/>
      <c r="F9" s="2"/>
      <c r="G9" s="2"/>
    </row>
    <row r="10" spans="2:7" ht="15" x14ac:dyDescent="0.2">
      <c r="B10" s="53"/>
      <c r="C10" s="51" t="s">
        <v>56</v>
      </c>
      <c r="D10" s="62">
        <v>1370</v>
      </c>
      <c r="E10" s="57"/>
      <c r="F10" s="2"/>
      <c r="G10" s="2"/>
    </row>
    <row r="11" spans="2:7" ht="15" x14ac:dyDescent="0.2">
      <c r="B11" s="53"/>
      <c r="C11" s="51"/>
      <c r="D11" s="63"/>
      <c r="E11" s="55"/>
      <c r="F11" s="2"/>
      <c r="G11" s="2"/>
    </row>
    <row r="12" spans="2:7" ht="15" x14ac:dyDescent="0.2">
      <c r="B12" s="53"/>
      <c r="C12" s="51" t="s">
        <v>57</v>
      </c>
      <c r="D12" s="64">
        <v>0.22</v>
      </c>
      <c r="E12" s="55"/>
      <c r="F12" s="2"/>
      <c r="G12" s="2"/>
    </row>
    <row r="13" spans="2:7" ht="15.75" thickBot="1" x14ac:dyDescent="0.25">
      <c r="B13" s="59"/>
      <c r="C13" s="60"/>
      <c r="D13" s="60"/>
      <c r="E13" s="61"/>
      <c r="F13" s="2"/>
      <c r="G13" s="2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10</v>
      </c>
      <c r="D15" s="2"/>
      <c r="E15" s="2"/>
      <c r="F15" s="2"/>
      <c r="G15" s="2"/>
    </row>
    <row r="16" spans="2:7" ht="15.75" thickBot="1" x14ac:dyDescent="0.25">
      <c r="C16" s="27"/>
      <c r="D16" s="2"/>
      <c r="E16" s="33"/>
      <c r="F16" s="39"/>
      <c r="G16" s="2"/>
    </row>
    <row r="17" spans="1:37" ht="15" x14ac:dyDescent="0.2">
      <c r="B17" s="66"/>
      <c r="C17" s="10"/>
      <c r="D17" s="4"/>
      <c r="E17" s="10"/>
      <c r="F17" s="112"/>
      <c r="G17" s="110"/>
      <c r="H17" s="106"/>
      <c r="I17" s="106"/>
      <c r="J17" s="106"/>
    </row>
    <row r="18" spans="1:37" ht="15.75" thickBot="1" x14ac:dyDescent="0.25">
      <c r="B18" s="67"/>
      <c r="C18" s="6" t="s">
        <v>0</v>
      </c>
      <c r="D18" s="6"/>
      <c r="E18" s="24"/>
      <c r="F18" s="112"/>
      <c r="G18" s="110"/>
      <c r="H18" s="111"/>
      <c r="I18" s="107"/>
      <c r="J18" s="106"/>
    </row>
    <row r="19" spans="1:37" ht="15" x14ac:dyDescent="0.2">
      <c r="B19" s="67"/>
      <c r="C19" s="10" t="s">
        <v>1</v>
      </c>
      <c r="D19" s="279">
        <f>D7</f>
        <v>22400</v>
      </c>
      <c r="E19" s="9"/>
      <c r="F19" s="112"/>
      <c r="G19" s="110"/>
      <c r="H19" s="111"/>
      <c r="I19" s="108"/>
      <c r="J19" s="106"/>
    </row>
    <row r="20" spans="1:37" ht="15.75" x14ac:dyDescent="0.25">
      <c r="B20" s="67"/>
      <c r="C20" s="10" t="s">
        <v>2</v>
      </c>
      <c r="D20" s="280">
        <f>D8</f>
        <v>11600</v>
      </c>
      <c r="E20" s="31"/>
      <c r="F20" s="112"/>
      <c r="G20" s="110"/>
      <c r="H20" s="111"/>
      <c r="I20" s="109"/>
      <c r="J20" s="106"/>
    </row>
    <row r="21" spans="1:37" ht="15" x14ac:dyDescent="0.2">
      <c r="B21" s="67"/>
      <c r="C21" s="10" t="s">
        <v>33</v>
      </c>
      <c r="D21" s="281">
        <f>D9</f>
        <v>2200</v>
      </c>
      <c r="E21" s="13"/>
      <c r="F21" s="112"/>
      <c r="G21" s="110"/>
      <c r="H21" s="106"/>
      <c r="I21" s="106"/>
      <c r="J21" s="106"/>
    </row>
    <row r="22" spans="1:37" ht="15" x14ac:dyDescent="0.2">
      <c r="B22" s="67"/>
      <c r="C22" s="10" t="s">
        <v>3</v>
      </c>
      <c r="D22" s="282">
        <f>D19-D20-D21</f>
        <v>8600</v>
      </c>
      <c r="E22" s="10"/>
      <c r="F22" s="112"/>
      <c r="G22" s="113"/>
      <c r="H22" s="113"/>
      <c r="I22" s="113"/>
      <c r="J22" s="113"/>
      <c r="K22" s="113"/>
    </row>
    <row r="23" spans="1:37" ht="15" x14ac:dyDescent="0.2">
      <c r="B23" s="67"/>
      <c r="C23" s="10" t="s">
        <v>35</v>
      </c>
      <c r="D23" s="283">
        <f>D10</f>
        <v>1370</v>
      </c>
      <c r="E23" s="32"/>
      <c r="F23" s="112"/>
      <c r="G23" s="110"/>
      <c r="H23" s="111"/>
      <c r="I23" s="111"/>
      <c r="J23" s="111"/>
      <c r="K23" s="106"/>
    </row>
    <row r="24" spans="1:37" ht="15" x14ac:dyDescent="0.2">
      <c r="B24" s="67"/>
      <c r="C24" s="10" t="s">
        <v>4</v>
      </c>
      <c r="D24" s="279">
        <f>D22-D23</f>
        <v>7230</v>
      </c>
      <c r="E24" s="16"/>
      <c r="F24" s="112"/>
      <c r="G24" s="110"/>
      <c r="H24" s="111"/>
      <c r="I24" s="107"/>
      <c r="J24" s="111"/>
      <c r="K24" s="106"/>
    </row>
    <row r="25" spans="1:37" ht="15" x14ac:dyDescent="0.2">
      <c r="B25" s="67"/>
      <c r="C25" s="26" t="str">
        <f>"Taxes ("&amp;D12*100&amp;"%)"</f>
        <v>Taxes (22%)</v>
      </c>
      <c r="D25" s="291">
        <f>D24*D12</f>
        <v>1590.6</v>
      </c>
      <c r="E25" s="17"/>
      <c r="F25" s="112"/>
      <c r="G25" s="110"/>
      <c r="H25" s="111"/>
      <c r="I25" s="114"/>
      <c r="J25" s="111"/>
      <c r="K25" s="106"/>
    </row>
    <row r="26" spans="1:37" ht="16.5" thickBot="1" x14ac:dyDescent="0.3">
      <c r="B26" s="67"/>
      <c r="C26" s="10" t="s">
        <v>39</v>
      </c>
      <c r="D26" s="98">
        <f>D24-D25</f>
        <v>5639.4</v>
      </c>
      <c r="E26" s="10"/>
      <c r="F26" s="112"/>
      <c r="G26" s="110"/>
      <c r="H26" s="111"/>
      <c r="I26" s="115"/>
      <c r="J26" s="111"/>
      <c r="K26" s="106"/>
    </row>
    <row r="27" spans="1:37" ht="16.5" thickTop="1" thickBot="1" x14ac:dyDescent="0.25">
      <c r="B27" s="68"/>
      <c r="C27" s="37"/>
      <c r="D27" s="38"/>
      <c r="E27" s="70"/>
      <c r="F27" s="112"/>
      <c r="G27" s="110"/>
      <c r="H27" s="111"/>
      <c r="I27" s="111"/>
      <c r="J27" s="111"/>
      <c r="K27" s="106"/>
    </row>
    <row r="28" spans="1:37" ht="15" x14ac:dyDescent="0.2">
      <c r="B28" s="40"/>
      <c r="C28" s="40"/>
      <c r="D28" s="40"/>
      <c r="E28" s="40"/>
      <c r="F28" s="106"/>
      <c r="G28" s="110"/>
      <c r="H28" s="111"/>
      <c r="I28" s="108"/>
      <c r="J28" s="106"/>
      <c r="K28" s="106"/>
    </row>
    <row r="29" spans="1:37" ht="15.75" thickBot="1" x14ac:dyDescent="0.25">
      <c r="F29" s="113"/>
      <c r="G29" s="110"/>
      <c r="H29" s="111"/>
      <c r="I29" s="114"/>
      <c r="J29" s="106"/>
      <c r="K29" s="106"/>
    </row>
    <row r="30" spans="1:37" ht="15.75" x14ac:dyDescent="0.25">
      <c r="A30" s="2"/>
      <c r="B30" s="69"/>
      <c r="C30" s="73"/>
      <c r="D30" s="75"/>
      <c r="E30" s="5"/>
      <c r="F30" s="1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75" x14ac:dyDescent="0.25">
      <c r="A31" s="2"/>
      <c r="B31" s="11"/>
      <c r="C31" s="10" t="s">
        <v>95</v>
      </c>
      <c r="D31" s="19">
        <f>D22+D21-D25</f>
        <v>9209.4</v>
      </c>
      <c r="E31" s="8"/>
      <c r="F31" s="11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5.75" thickBot="1" x14ac:dyDescent="0.25">
      <c r="A32" s="2"/>
      <c r="B32" s="28"/>
      <c r="C32" s="30"/>
      <c r="D32" s="30"/>
      <c r="E32" s="29"/>
      <c r="F32" s="11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A1:I18"/>
  <sheetViews>
    <sheetView workbookViewId="0">
      <selection activeCell="D16" sqref="D16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212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9"/>
      <c r="C6" s="50"/>
      <c r="D6" s="51"/>
      <c r="E6" s="52"/>
      <c r="F6" s="2"/>
      <c r="G6" s="2"/>
      <c r="H6" s="2"/>
      <c r="I6" s="2"/>
    </row>
    <row r="7" spans="1:9" ht="15" x14ac:dyDescent="0.2">
      <c r="B7" s="53"/>
      <c r="C7" s="51" t="s">
        <v>266</v>
      </c>
      <c r="D7" s="54">
        <v>1280000</v>
      </c>
      <c r="E7" s="55"/>
      <c r="F7" s="2"/>
      <c r="G7" s="2"/>
      <c r="H7" s="2"/>
      <c r="I7" s="2"/>
    </row>
    <row r="8" spans="1:9" ht="15" x14ac:dyDescent="0.2">
      <c r="B8" s="53"/>
      <c r="C8" s="51" t="s">
        <v>246</v>
      </c>
      <c r="D8" s="62">
        <v>1430000</v>
      </c>
      <c r="E8" s="57"/>
      <c r="F8" s="2"/>
      <c r="G8" s="2"/>
      <c r="H8" s="2"/>
      <c r="I8" s="2"/>
    </row>
    <row r="9" spans="1:9" ht="15" x14ac:dyDescent="0.2">
      <c r="B9" s="53"/>
      <c r="C9" s="51"/>
      <c r="D9" s="56"/>
      <c r="E9" s="57"/>
      <c r="F9" s="2"/>
      <c r="G9" s="2"/>
      <c r="H9" s="2"/>
      <c r="I9" s="2"/>
    </row>
    <row r="10" spans="1:9" ht="15" x14ac:dyDescent="0.2">
      <c r="B10" s="53"/>
      <c r="C10" s="51" t="s">
        <v>33</v>
      </c>
      <c r="D10" s="54">
        <v>146000</v>
      </c>
      <c r="E10" s="55"/>
      <c r="F10" s="2"/>
      <c r="G10" s="2"/>
      <c r="H10" s="2"/>
      <c r="I10" s="2"/>
    </row>
    <row r="11" spans="1:9" ht="15.75" thickBot="1" x14ac:dyDescent="0.25">
      <c r="B11" s="59"/>
      <c r="C11" s="60"/>
      <c r="D11" s="60"/>
      <c r="E11" s="61"/>
      <c r="F11" s="2"/>
      <c r="G11" s="2"/>
      <c r="H11" s="2"/>
      <c r="I11" s="2"/>
    </row>
    <row r="12" spans="1:9" ht="15" x14ac:dyDescent="0.2">
      <c r="C12" s="2"/>
      <c r="D12" s="2"/>
      <c r="E12" s="2"/>
      <c r="F12" s="2"/>
      <c r="G12" s="2"/>
      <c r="H12" s="2"/>
      <c r="I12" s="2"/>
    </row>
    <row r="13" spans="1:9" ht="15" x14ac:dyDescent="0.2">
      <c r="C13" s="3" t="s">
        <v>10</v>
      </c>
      <c r="D13" s="2"/>
      <c r="E13" s="2"/>
      <c r="F13" s="2"/>
      <c r="G13" s="2"/>
      <c r="H13" s="2"/>
      <c r="I13" s="2"/>
    </row>
    <row r="14" spans="1:9" ht="15.75" thickBot="1" x14ac:dyDescent="0.25">
      <c r="A14" s="40"/>
      <c r="C14" s="95"/>
      <c r="D14" s="2"/>
      <c r="E14" s="39"/>
      <c r="F14" s="39"/>
      <c r="G14" s="2"/>
      <c r="H14" s="2"/>
      <c r="I14" s="2"/>
    </row>
    <row r="15" spans="1:9" ht="15" x14ac:dyDescent="0.2">
      <c r="A15" s="48"/>
      <c r="B15" s="66"/>
      <c r="C15" s="4"/>
      <c r="D15" s="91"/>
      <c r="E15" s="78"/>
      <c r="F15" s="2"/>
    </row>
    <row r="16" spans="1:9" ht="15.75" x14ac:dyDescent="0.25">
      <c r="A16" s="48"/>
      <c r="B16" s="67"/>
      <c r="C16" s="25" t="s">
        <v>89</v>
      </c>
      <c r="D16" s="101">
        <f>D8-D7+D10</f>
        <v>296000</v>
      </c>
      <c r="E16" s="83"/>
      <c r="F16" s="2"/>
    </row>
    <row r="17" spans="1:6" ht="13.5" thickBot="1" x14ac:dyDescent="0.25">
      <c r="A17" s="48"/>
      <c r="B17" s="68"/>
      <c r="C17" s="21"/>
      <c r="D17" s="47"/>
      <c r="E17" s="99"/>
    </row>
    <row r="18" spans="1:6" x14ac:dyDescent="0.2">
      <c r="A18" s="40"/>
      <c r="F1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3"/>
  <dimension ref="A1:I35"/>
  <sheetViews>
    <sheetView workbookViewId="0">
      <selection activeCell="D41" sqref="D41"/>
    </sheetView>
  </sheetViews>
  <sheetFormatPr defaultRowHeight="12.75" x14ac:dyDescent="0.2"/>
  <cols>
    <col min="2" max="2" width="3.140625" customWidth="1"/>
    <col min="3" max="3" width="35.140625" customWidth="1"/>
    <col min="4" max="4" width="16.85546875" bestFit="1" customWidth="1"/>
    <col min="5" max="5" width="3.140625" customWidth="1"/>
    <col min="6" max="8" width="9.140625" customWidth="1"/>
  </cols>
  <sheetData>
    <row r="1" spans="2:9" ht="18" x14ac:dyDescent="0.25">
      <c r="C1" s="1" t="s">
        <v>6</v>
      </c>
    </row>
    <row r="2" spans="2:9" ht="15" x14ac:dyDescent="0.2">
      <c r="C2" s="2" t="s">
        <v>169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49"/>
      <c r="C6" s="50"/>
      <c r="D6" s="51"/>
      <c r="E6" s="52"/>
      <c r="F6" s="2"/>
      <c r="G6" s="2"/>
      <c r="H6" s="2"/>
      <c r="I6" s="2"/>
    </row>
    <row r="7" spans="2:9" ht="15" x14ac:dyDescent="0.2">
      <c r="B7" s="53"/>
      <c r="C7" s="51" t="s">
        <v>13</v>
      </c>
      <c r="D7" s="295">
        <v>45000000</v>
      </c>
      <c r="E7" s="55"/>
      <c r="F7" s="2"/>
      <c r="G7" s="2"/>
      <c r="H7" s="2"/>
      <c r="I7" s="2"/>
    </row>
    <row r="8" spans="2:9" ht="15" x14ac:dyDescent="0.2">
      <c r="B8" s="53"/>
      <c r="C8" s="51" t="s">
        <v>170</v>
      </c>
      <c r="D8" s="62">
        <v>2900000</v>
      </c>
      <c r="E8" s="57"/>
      <c r="F8" s="2"/>
      <c r="G8" s="2"/>
      <c r="H8" s="2"/>
      <c r="I8" s="2"/>
    </row>
    <row r="9" spans="2:9" ht="15" x14ac:dyDescent="0.2">
      <c r="B9" s="53"/>
      <c r="C9" s="51" t="s">
        <v>48</v>
      </c>
      <c r="D9" s="62">
        <v>11000000</v>
      </c>
      <c r="E9" s="57"/>
      <c r="F9" s="2"/>
      <c r="G9" s="2"/>
      <c r="H9" s="2"/>
      <c r="I9" s="2"/>
    </row>
    <row r="10" spans="2:9" ht="15" x14ac:dyDescent="0.2">
      <c r="B10" s="53"/>
      <c r="C10" s="51" t="s">
        <v>49</v>
      </c>
      <c r="D10" s="295">
        <v>107000000</v>
      </c>
      <c r="E10" s="55"/>
      <c r="F10" s="2"/>
      <c r="G10" s="2"/>
      <c r="H10" s="2"/>
      <c r="I10" s="2"/>
    </row>
    <row r="11" spans="2:9" ht="15" x14ac:dyDescent="0.2">
      <c r="B11" s="53"/>
      <c r="C11" s="51" t="s">
        <v>178</v>
      </c>
      <c r="D11" s="295">
        <v>49000000</v>
      </c>
      <c r="E11" s="55"/>
      <c r="F11" s="2"/>
      <c r="G11" s="2"/>
      <c r="H11" s="2"/>
      <c r="I11" s="2"/>
    </row>
    <row r="12" spans="2:9" ht="15" x14ac:dyDescent="0.2">
      <c r="B12" s="53"/>
      <c r="C12" s="51" t="s">
        <v>174</v>
      </c>
      <c r="D12" s="262">
        <v>4500000</v>
      </c>
      <c r="E12" s="55"/>
      <c r="F12" s="2"/>
      <c r="G12" s="2"/>
      <c r="H12" s="2"/>
      <c r="I12" s="2"/>
    </row>
    <row r="13" spans="2:9" ht="15" x14ac:dyDescent="0.2">
      <c r="B13" s="53"/>
      <c r="C13" s="51" t="s">
        <v>175</v>
      </c>
      <c r="D13" s="295">
        <v>1</v>
      </c>
      <c r="E13" s="55"/>
      <c r="F13" s="2"/>
      <c r="G13" s="2"/>
      <c r="H13" s="2"/>
      <c r="I13" s="2"/>
    </row>
    <row r="14" spans="2:9" ht="15" x14ac:dyDescent="0.2">
      <c r="B14" s="53"/>
      <c r="C14" s="51" t="s">
        <v>176</v>
      </c>
      <c r="D14" s="295">
        <v>58000000</v>
      </c>
      <c r="E14" s="55"/>
      <c r="F14" s="2"/>
      <c r="G14" s="2"/>
      <c r="H14" s="2"/>
      <c r="I14" s="2"/>
    </row>
    <row r="15" spans="2:9" ht="15" x14ac:dyDescent="0.2">
      <c r="B15" s="53"/>
      <c r="C15" s="51" t="s">
        <v>173</v>
      </c>
      <c r="D15" s="295">
        <v>30000000</v>
      </c>
      <c r="E15" s="55"/>
      <c r="F15" s="2"/>
      <c r="G15" s="2"/>
      <c r="H15" s="2"/>
      <c r="I15" s="2"/>
    </row>
    <row r="16" spans="2:9" ht="15" x14ac:dyDescent="0.2">
      <c r="B16" s="53"/>
      <c r="C16" s="51" t="s">
        <v>39</v>
      </c>
      <c r="D16" s="295">
        <v>7500000</v>
      </c>
      <c r="E16" s="55"/>
      <c r="F16" s="2"/>
      <c r="G16" s="2"/>
      <c r="H16" s="2"/>
      <c r="I16" s="2"/>
    </row>
    <row r="17" spans="1:9" ht="15" x14ac:dyDescent="0.2">
      <c r="B17" s="53"/>
      <c r="C17" s="51" t="s">
        <v>40</v>
      </c>
      <c r="D17" s="295">
        <v>1700000</v>
      </c>
      <c r="E17" s="55"/>
      <c r="F17" s="2"/>
      <c r="G17" s="2"/>
      <c r="H17" s="2"/>
      <c r="I17" s="2"/>
    </row>
    <row r="18" spans="1:9" ht="15.75" thickBot="1" x14ac:dyDescent="0.25">
      <c r="B18" s="59"/>
      <c r="C18" s="60"/>
      <c r="D18" s="60"/>
      <c r="E18" s="61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340"/>
      <c r="E20" s="2"/>
      <c r="F20" s="2"/>
      <c r="G20" s="2"/>
      <c r="H20" s="2"/>
      <c r="I20" s="2"/>
    </row>
    <row r="21" spans="1:9" ht="15.75" thickBot="1" x14ac:dyDescent="0.25">
      <c r="A21" s="40"/>
      <c r="C21" s="95"/>
      <c r="D21" s="2"/>
      <c r="E21" s="39"/>
      <c r="F21" s="39"/>
      <c r="G21" s="2"/>
      <c r="H21" s="2"/>
      <c r="I21" s="2"/>
    </row>
    <row r="22" spans="1:9" ht="15" x14ac:dyDescent="0.2">
      <c r="A22" s="48"/>
      <c r="B22" s="66"/>
      <c r="C22" s="4"/>
      <c r="D22" s="91"/>
      <c r="E22" s="78"/>
      <c r="F22" s="2"/>
    </row>
    <row r="23" spans="1:9" ht="15" x14ac:dyDescent="0.2">
      <c r="A23" s="48"/>
      <c r="B23" s="67"/>
      <c r="C23" s="10" t="s">
        <v>13</v>
      </c>
      <c r="D23" s="264">
        <f>D7+D15</f>
        <v>75000000</v>
      </c>
      <c r="E23" s="83"/>
      <c r="F23" s="2"/>
    </row>
    <row r="24" spans="1:9" ht="15" x14ac:dyDescent="0.2">
      <c r="A24" s="48"/>
      <c r="B24" s="67"/>
      <c r="C24" s="10" t="s">
        <v>171</v>
      </c>
      <c r="D24" s="42">
        <f>D23</f>
        <v>75000000</v>
      </c>
      <c r="E24" s="83"/>
      <c r="F24" s="2"/>
    </row>
    <row r="25" spans="1:9" ht="15" x14ac:dyDescent="0.2">
      <c r="A25" s="48"/>
      <c r="B25" s="67"/>
      <c r="C25" s="10"/>
      <c r="D25" s="263"/>
      <c r="E25" s="83"/>
      <c r="F25" s="2"/>
    </row>
    <row r="26" spans="1:9" ht="15" x14ac:dyDescent="0.2">
      <c r="A26" s="48"/>
      <c r="B26" s="67"/>
      <c r="C26" s="10" t="s">
        <v>172</v>
      </c>
      <c r="D26" s="263"/>
      <c r="E26" s="83"/>
      <c r="F26" s="2"/>
    </row>
    <row r="27" spans="1:9" ht="15" x14ac:dyDescent="0.2">
      <c r="A27" s="48"/>
      <c r="B27" s="67"/>
      <c r="C27" s="10" t="s">
        <v>170</v>
      </c>
      <c r="D27" s="239">
        <f>D8</f>
        <v>2900000</v>
      </c>
      <c r="E27" s="83"/>
      <c r="F27" s="2"/>
    </row>
    <row r="28" spans="1:9" ht="15" x14ac:dyDescent="0.2">
      <c r="A28" s="48"/>
      <c r="B28" s="67"/>
      <c r="C28" s="10" t="s">
        <v>177</v>
      </c>
      <c r="D28" s="244">
        <f>D9+(D12*D13)</f>
        <v>15500000</v>
      </c>
      <c r="E28" s="83"/>
      <c r="F28" s="2"/>
    </row>
    <row r="29" spans="1:9" ht="15" x14ac:dyDescent="0.2">
      <c r="A29" s="48"/>
      <c r="B29" s="67"/>
      <c r="C29" s="10" t="s">
        <v>49</v>
      </c>
      <c r="D29" s="244">
        <f>D10+(D16-D17)</f>
        <v>112800000</v>
      </c>
      <c r="E29" s="83"/>
      <c r="F29" s="2"/>
    </row>
    <row r="30" spans="1:9" ht="15" x14ac:dyDescent="0.2">
      <c r="A30" s="48"/>
      <c r="B30" s="67"/>
      <c r="C30" s="10" t="s">
        <v>178</v>
      </c>
      <c r="D30" s="244">
        <f>D11+(D14-(D12*D13))</f>
        <v>102500000</v>
      </c>
      <c r="E30" s="83"/>
      <c r="F30" s="2"/>
    </row>
    <row r="31" spans="1:9" ht="15" x14ac:dyDescent="0.2">
      <c r="A31" s="48"/>
      <c r="B31" s="67"/>
      <c r="C31" s="10" t="s">
        <v>179</v>
      </c>
      <c r="D31" s="292">
        <f>SUM(D27:D30)</f>
        <v>233700000</v>
      </c>
      <c r="E31" s="83"/>
      <c r="F31" s="2"/>
    </row>
    <row r="32" spans="1:9" ht="15" x14ac:dyDescent="0.2">
      <c r="A32" s="48"/>
      <c r="B32" s="67"/>
      <c r="C32" s="10"/>
      <c r="D32" s="239"/>
      <c r="E32" s="83"/>
      <c r="F32" s="2"/>
    </row>
    <row r="33" spans="1:6" ht="15.75" thickBot="1" x14ac:dyDescent="0.25">
      <c r="A33" s="48"/>
      <c r="B33" s="67"/>
      <c r="C33" s="10" t="s">
        <v>220</v>
      </c>
      <c r="D33" s="260">
        <f>D24+D31</f>
        <v>308700000</v>
      </c>
      <c r="E33" s="83"/>
      <c r="F33" s="2"/>
    </row>
    <row r="34" spans="1:6" ht="14.25" thickTop="1" thickBot="1" x14ac:dyDescent="0.25">
      <c r="A34" s="48"/>
      <c r="B34" s="68"/>
      <c r="C34" s="21"/>
      <c r="D34" s="47"/>
      <c r="E34" s="99"/>
    </row>
    <row r="35" spans="1:6" x14ac:dyDescent="0.2">
      <c r="A35" s="40"/>
      <c r="F35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"/>
  <dimension ref="A1:I19"/>
  <sheetViews>
    <sheetView workbookViewId="0">
      <selection activeCell="D17" sqref="D17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8" width="9.140625" customWidth="1"/>
  </cols>
  <sheetData>
    <row r="1" spans="1:9" ht="18" x14ac:dyDescent="0.25">
      <c r="C1" s="1" t="s">
        <v>6</v>
      </c>
    </row>
    <row r="2" spans="1:9" ht="15" x14ac:dyDescent="0.2">
      <c r="C2" s="2" t="s">
        <v>32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49"/>
      <c r="C6" s="50"/>
      <c r="D6" s="51"/>
      <c r="E6" s="52"/>
      <c r="F6" s="2"/>
      <c r="G6" s="2"/>
      <c r="H6" s="2"/>
      <c r="I6" s="2"/>
    </row>
    <row r="7" spans="1:9" ht="15" x14ac:dyDescent="0.2">
      <c r="B7" s="53"/>
      <c r="C7" s="51" t="s">
        <v>267</v>
      </c>
      <c r="D7" s="54">
        <v>1565000</v>
      </c>
      <c r="E7" s="55"/>
      <c r="F7" s="2"/>
      <c r="G7" s="2"/>
      <c r="H7" s="2"/>
      <c r="I7" s="2"/>
    </row>
    <row r="8" spans="1:9" ht="15" x14ac:dyDescent="0.2">
      <c r="B8" s="53"/>
      <c r="C8" s="51"/>
      <c r="D8" s="54"/>
      <c r="E8" s="55"/>
      <c r="F8" s="2"/>
      <c r="G8" s="2"/>
      <c r="H8" s="2"/>
      <c r="I8" s="2"/>
    </row>
    <row r="9" spans="1:9" ht="15" x14ac:dyDescent="0.2">
      <c r="B9" s="53"/>
      <c r="C9" s="51" t="s">
        <v>247</v>
      </c>
      <c r="D9" s="54">
        <v>1645000</v>
      </c>
      <c r="E9" s="57"/>
      <c r="F9" s="2"/>
      <c r="G9" s="2"/>
      <c r="H9" s="2"/>
      <c r="I9" s="2"/>
    </row>
    <row r="10" spans="1:9" ht="15" x14ac:dyDescent="0.2">
      <c r="B10" s="53"/>
      <c r="C10" s="51"/>
      <c r="D10" s="54"/>
      <c r="E10" s="57"/>
      <c r="F10" s="2"/>
      <c r="G10" s="2"/>
      <c r="H10" s="2"/>
      <c r="I10" s="2"/>
    </row>
    <row r="11" spans="1:9" ht="15" x14ac:dyDescent="0.2">
      <c r="B11" s="53"/>
      <c r="C11" s="51" t="s">
        <v>35</v>
      </c>
      <c r="D11" s="54">
        <v>170000</v>
      </c>
      <c r="E11" s="57"/>
      <c r="F11" s="2"/>
      <c r="G11" s="2"/>
      <c r="H11" s="2"/>
      <c r="I11" s="2"/>
    </row>
    <row r="12" spans="1:9" ht="15.75" thickBot="1" x14ac:dyDescent="0.25">
      <c r="B12" s="59"/>
      <c r="C12" s="60"/>
      <c r="D12" s="60"/>
      <c r="E12" s="61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5"/>
      <c r="D15" s="2"/>
      <c r="E15" s="39"/>
      <c r="F15" s="39"/>
      <c r="G15" s="2"/>
      <c r="H15" s="2"/>
      <c r="I15" s="2"/>
    </row>
    <row r="16" spans="1:9" ht="15" x14ac:dyDescent="0.2">
      <c r="A16" s="48"/>
      <c r="B16" s="66"/>
      <c r="C16" s="4"/>
      <c r="D16" s="91"/>
      <c r="E16" s="78"/>
      <c r="F16" s="2"/>
    </row>
    <row r="17" spans="1:6" ht="15.75" x14ac:dyDescent="0.25">
      <c r="A17" s="48"/>
      <c r="B17" s="67"/>
      <c r="C17" s="25" t="s">
        <v>85</v>
      </c>
      <c r="D17" s="101">
        <f>D11-(D9-D7)</f>
        <v>90000</v>
      </c>
      <c r="E17" s="83"/>
      <c r="F17" s="2"/>
    </row>
    <row r="18" spans="1:6" ht="13.5" thickBot="1" x14ac:dyDescent="0.25">
      <c r="A18" s="48"/>
      <c r="B18" s="68"/>
      <c r="C18" s="21"/>
      <c r="D18" s="100"/>
      <c r="E18" s="99"/>
    </row>
    <row r="19" spans="1:6" x14ac:dyDescent="0.2">
      <c r="A19" s="40"/>
      <c r="F1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Chapter 2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2011-05-12T22:24:22Z</cp:lastPrinted>
  <dcterms:created xsi:type="dcterms:W3CDTF">2001-12-07T19:03:15Z</dcterms:created>
  <dcterms:modified xsi:type="dcterms:W3CDTF">2018-09-28T18:41:15Z</dcterms:modified>
</cp:coreProperties>
</file>