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1th edition\Excel solutions\"/>
    </mc:Choice>
  </mc:AlternateContent>
  <bookViews>
    <workbookView xWindow="360" yWindow="15" windowWidth="11340" windowHeight="6540" tabRatio="764"/>
  </bookViews>
  <sheets>
    <sheet name="Chapter 2" sheetId="24" r:id="rId1"/>
    <sheet name="#1" sheetId="6" r:id="rId2"/>
    <sheet name="#2" sheetId="1" r:id="rId3"/>
    <sheet name="#3" sheetId="7" r:id="rId4"/>
    <sheet name="#4" sheetId="8" r:id="rId5"/>
    <sheet name="#5" sheetId="9" r:id="rId6"/>
    <sheet name="#6" sheetId="31" r:id="rId7"/>
    <sheet name="#7" sheetId="32" r:id="rId8"/>
    <sheet name="#8" sheetId="12" r:id="rId9"/>
    <sheet name="#9" sheetId="14" r:id="rId10"/>
    <sheet name="#10" sheetId="13" r:id="rId11"/>
    <sheet name="#11" sheetId="33" r:id="rId12"/>
    <sheet name="#12" sheetId="34" r:id="rId13"/>
    <sheet name="#13" sheetId="36" r:id="rId14"/>
    <sheet name="#14" sheetId="15" r:id="rId15"/>
    <sheet name="#15" sheetId="16" r:id="rId16"/>
    <sheet name="#16" sheetId="18" r:id="rId17"/>
    <sheet name="#17" sheetId="19" r:id="rId18"/>
    <sheet name="#18" sheetId="20" r:id="rId19"/>
    <sheet name="#19" sheetId="21" r:id="rId20"/>
    <sheet name="#20" sheetId="22" r:id="rId21"/>
    <sheet name="#21" sheetId="25" r:id="rId22"/>
    <sheet name="#22" sheetId="27" r:id="rId23"/>
    <sheet name="#23" sheetId="28" r:id="rId24"/>
    <sheet name="#24" sheetId="29" r:id="rId25"/>
    <sheet name="#25" sheetId="4" r:id="rId26"/>
    <sheet name="#26" sheetId="26" r:id="rId27"/>
  </sheets>
  <calcPr calcId="152511"/>
</workbook>
</file>

<file path=xl/calcChain.xml><?xml version="1.0" encoding="utf-8"?>
<calcChain xmlns="http://schemas.openxmlformats.org/spreadsheetml/2006/main">
  <c r="D49" i="33" l="1"/>
  <c r="D34" i="29" l="1"/>
  <c r="D30" i="32" l="1"/>
  <c r="D29" i="32"/>
  <c r="C35" i="22" l="1"/>
  <c r="C25" i="16"/>
  <c r="D51" i="25"/>
  <c r="D27" i="16"/>
  <c r="D28" i="16"/>
  <c r="C27" i="36"/>
  <c r="I13" i="33"/>
  <c r="H13" i="33"/>
  <c r="D19" i="33"/>
  <c r="D56" i="33" s="1"/>
  <c r="D33" i="33"/>
  <c r="C25" i="9"/>
  <c r="C27" i="1"/>
  <c r="D50" i="33"/>
  <c r="D23" i="34"/>
  <c r="D24" i="34"/>
  <c r="D25" i="34"/>
  <c r="D18" i="34"/>
  <c r="D19" i="34"/>
  <c r="D20" i="36"/>
  <c r="D21" i="36"/>
  <c r="D22" i="36"/>
  <c r="D23" i="36"/>
  <c r="D33" i="36" s="1"/>
  <c r="D25" i="36"/>
  <c r="D61" i="33"/>
  <c r="D64" i="33" s="1"/>
  <c r="D68" i="33" s="1"/>
  <c r="D63" i="33"/>
  <c r="D62" i="33"/>
  <c r="D57" i="33"/>
  <c r="D31" i="33"/>
  <c r="D41" i="33"/>
  <c r="D37" i="33"/>
  <c r="D38" i="33" s="1"/>
  <c r="D32" i="33"/>
  <c r="D13" i="33"/>
  <c r="E13" i="33"/>
  <c r="D42" i="33"/>
  <c r="D27" i="32"/>
  <c r="D28" i="32"/>
  <c r="D31" i="32" s="1"/>
  <c r="D23" i="32"/>
  <c r="D24" i="32" s="1"/>
  <c r="D16" i="31"/>
  <c r="D22" i="20"/>
  <c r="D21" i="20"/>
  <c r="D29" i="22"/>
  <c r="D30" i="22"/>
  <c r="D31" i="22"/>
  <c r="G44" i="22" s="1"/>
  <c r="G62" i="22" s="1"/>
  <c r="D33" i="22"/>
  <c r="G56" i="22" s="1"/>
  <c r="G43" i="22"/>
  <c r="D62" i="22" s="1"/>
  <c r="D26" i="7"/>
  <c r="D25" i="7"/>
  <c r="D40" i="27"/>
  <c r="D43" i="27" s="1"/>
  <c r="D46" i="27" s="1"/>
  <c r="I46" i="27" s="1"/>
  <c r="D41" i="27"/>
  <c r="D42" i="27"/>
  <c r="D45" i="27"/>
  <c r="I41" i="27"/>
  <c r="I40" i="27"/>
  <c r="I44" i="27"/>
  <c r="D29" i="27"/>
  <c r="D30" i="27"/>
  <c r="D31" i="27"/>
  <c r="D34" i="27"/>
  <c r="I30" i="27"/>
  <c r="I29" i="27"/>
  <c r="I33" i="27"/>
  <c r="F22" i="28"/>
  <c r="C39" i="28" s="1"/>
  <c r="F20" i="28"/>
  <c r="D41" i="28" s="1"/>
  <c r="F19" i="28"/>
  <c r="F18" i="28"/>
  <c r="F17" i="28"/>
  <c r="F16" i="28"/>
  <c r="F15" i="28"/>
  <c r="F14" i="28"/>
  <c r="F13" i="28"/>
  <c r="F12" i="28"/>
  <c r="F11" i="28"/>
  <c r="D34" i="28" s="1"/>
  <c r="F10" i="28"/>
  <c r="D33" i="28" s="1"/>
  <c r="F9" i="28"/>
  <c r="D35" i="28" s="1"/>
  <c r="F8" i="28"/>
  <c r="D22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66" i="22"/>
  <c r="D65" i="22"/>
  <c r="D9" i="21"/>
  <c r="D19" i="14"/>
  <c r="D9" i="13" s="1"/>
  <c r="D17" i="12"/>
  <c r="D8" i="13" s="1"/>
  <c r="D21" i="1"/>
  <c r="D22" i="1"/>
  <c r="D24" i="1" s="1"/>
  <c r="D26" i="1" s="1"/>
  <c r="D23" i="1"/>
  <c r="D25" i="1"/>
  <c r="G19" i="6"/>
  <c r="G18" i="6"/>
  <c r="D19" i="6"/>
  <c r="D18" i="6"/>
  <c r="D24" i="15"/>
  <c r="D25" i="15"/>
  <c r="D26" i="15"/>
  <c r="D47" i="15" s="1"/>
  <c r="D27" i="15"/>
  <c r="D31" i="15"/>
  <c r="D29" i="15"/>
  <c r="D41" i="15" s="1"/>
  <c r="D33" i="15"/>
  <c r="D43" i="15" s="1"/>
  <c r="D19" i="16"/>
  <c r="D23" i="16"/>
  <c r="D20" i="16"/>
  <c r="D18" i="18"/>
  <c r="D16" i="18"/>
  <c r="D43" i="19"/>
  <c r="D44" i="19" s="1"/>
  <c r="D26" i="19"/>
  <c r="D27" i="19" s="1"/>
  <c r="D28" i="19" s="1"/>
  <c r="D29" i="19" s="1"/>
  <c r="D30" i="19" s="1"/>
  <c r="D31" i="19" s="1"/>
  <c r="D32" i="19" s="1"/>
  <c r="D33" i="19" s="1"/>
  <c r="C45" i="19"/>
  <c r="C46" i="19"/>
  <c r="C47" i="19"/>
  <c r="C48" i="19"/>
  <c r="C49" i="19"/>
  <c r="C50" i="19"/>
  <c r="C44" i="19"/>
  <c r="C43" i="19"/>
  <c r="C26" i="19"/>
  <c r="C27" i="19"/>
  <c r="C28" i="19"/>
  <c r="C29" i="19"/>
  <c r="C30" i="19"/>
  <c r="C31" i="19"/>
  <c r="C32" i="19"/>
  <c r="C33" i="19"/>
  <c r="D20" i="20"/>
  <c r="D23" i="20"/>
  <c r="D25" i="20"/>
  <c r="D24" i="21"/>
  <c r="D62" i="25"/>
  <c r="D60" i="25" s="1"/>
  <c r="D35" i="25"/>
  <c r="D63" i="25" s="1"/>
  <c r="D31" i="25"/>
  <c r="D32" i="25"/>
  <c r="D33" i="25"/>
  <c r="D50" i="25"/>
  <c r="D54" i="25"/>
  <c r="D55" i="25" s="1"/>
  <c r="D42" i="25"/>
  <c r="D43" i="25"/>
  <c r="D46" i="25"/>
  <c r="D47" i="25"/>
  <c r="D60" i="26"/>
  <c r="C29" i="26"/>
  <c r="D29" i="26"/>
  <c r="D30" i="26" s="1"/>
  <c r="D31" i="26" s="1"/>
  <c r="D32" i="26" s="1"/>
  <c r="D33" i="26" s="1"/>
  <c r="D34" i="26" s="1"/>
  <c r="D35" i="26" s="1"/>
  <c r="D36" i="26" s="1"/>
  <c r="C30" i="26"/>
  <c r="C31" i="26"/>
  <c r="C32" i="26"/>
  <c r="C33" i="26"/>
  <c r="C34" i="26"/>
  <c r="C35" i="26"/>
  <c r="C36" i="26"/>
  <c r="D40" i="26"/>
  <c r="C49" i="26"/>
  <c r="D49" i="26"/>
  <c r="C50" i="26"/>
  <c r="D50" i="26"/>
  <c r="D51" i="26" s="1"/>
  <c r="D52" i="26" s="1"/>
  <c r="D53" i="26" s="1"/>
  <c r="D54" i="26" s="1"/>
  <c r="D55" i="26" s="1"/>
  <c r="D56" i="26" s="1"/>
  <c r="C51" i="26"/>
  <c r="C53" i="26"/>
  <c r="C54" i="26"/>
  <c r="C55" i="26"/>
  <c r="C56" i="26"/>
  <c r="F29" i="26"/>
  <c r="F30" i="26"/>
  <c r="F31" i="26" s="1"/>
  <c r="F32" i="26" s="1"/>
  <c r="F40" i="26"/>
  <c r="D75" i="27"/>
  <c r="D66" i="27"/>
  <c r="D67" i="27"/>
  <c r="D68" i="27"/>
  <c r="D69" i="27"/>
  <c r="D71" i="27"/>
  <c r="D51" i="27"/>
  <c r="D52" i="27"/>
  <c r="D53" i="27"/>
  <c r="D54" i="27"/>
  <c r="D56" i="27"/>
  <c r="D60" i="27"/>
  <c r="D32" i="28"/>
  <c r="D37" i="28"/>
  <c r="D27" i="7"/>
  <c r="D19" i="7"/>
  <c r="D20" i="7"/>
  <c r="D22" i="7"/>
  <c r="D24" i="8"/>
  <c r="D25" i="8" s="1"/>
  <c r="D26" i="8" s="1"/>
  <c r="D27" i="8" s="1"/>
  <c r="D28" i="8" s="1"/>
  <c r="D29" i="8" s="1"/>
  <c r="D30" i="8" s="1"/>
  <c r="D31" i="8" s="1"/>
  <c r="C24" i="8"/>
  <c r="C25" i="8"/>
  <c r="C26" i="8"/>
  <c r="C27" i="8"/>
  <c r="C28" i="8"/>
  <c r="C29" i="8"/>
  <c r="C30" i="8"/>
  <c r="C31" i="8"/>
  <c r="D35" i="8"/>
  <c r="D19" i="9"/>
  <c r="D20" i="9"/>
  <c r="D21" i="9"/>
  <c r="D23" i="9"/>
  <c r="D43" i="29"/>
  <c r="D45" i="29"/>
  <c r="D44" i="29"/>
  <c r="D81" i="29"/>
  <c r="D79" i="29"/>
  <c r="D78" i="29"/>
  <c r="D72" i="29"/>
  <c r="D69" i="29"/>
  <c r="D70" i="29"/>
  <c r="D63" i="29"/>
  <c r="D62" i="29"/>
  <c r="D61" i="29"/>
  <c r="D60" i="29"/>
  <c r="D59" i="29"/>
  <c r="D21" i="29"/>
  <c r="D26" i="29"/>
  <c r="D52" i="29"/>
  <c r="D51" i="29"/>
  <c r="D52" i="25"/>
  <c r="D21" i="7" l="1"/>
  <c r="D23" i="7" s="1"/>
  <c r="D32" i="27"/>
  <c r="D26" i="34"/>
  <c r="D37" i="26"/>
  <c r="D39" i="26" s="1"/>
  <c r="D41" i="26" s="1"/>
  <c r="D61" i="26" s="1"/>
  <c r="D62" i="26" s="1"/>
  <c r="C52" i="26" s="1"/>
  <c r="I42" i="27"/>
  <c r="I45" i="27" s="1"/>
  <c r="F25" i="28" s="1"/>
  <c r="D20" i="34"/>
  <c r="D58" i="33"/>
  <c r="D67" i="33" s="1"/>
  <c r="D53" i="29"/>
  <c r="D71" i="29"/>
  <c r="D73" i="29" s="1"/>
  <c r="D80" i="29"/>
  <c r="D82" i="29" s="1"/>
  <c r="D46" i="29"/>
  <c r="D52" i="28"/>
  <c r="D54" i="28" s="1"/>
  <c r="D70" i="27"/>
  <c r="D72" i="27" s="1"/>
  <c r="D73" i="27" s="1"/>
  <c r="D74" i="27" s="1"/>
  <c r="D76" i="27" s="1"/>
  <c r="I31" i="27"/>
  <c r="D35" i="27"/>
  <c r="I35" i="27" s="1"/>
  <c r="D44" i="25"/>
  <c r="D34" i="25"/>
  <c r="D36" i="25" s="1"/>
  <c r="D37" i="25" s="1"/>
  <c r="D38" i="25" s="1"/>
  <c r="D32" i="22"/>
  <c r="D34" i="22" s="1"/>
  <c r="D35" i="22" s="1"/>
  <c r="G41" i="22" s="1"/>
  <c r="G46" i="22" s="1"/>
  <c r="D24" i="20"/>
  <c r="D26" i="20" s="1"/>
  <c r="D27" i="20" s="1"/>
  <c r="D28" i="20" s="1"/>
  <c r="D26" i="16"/>
  <c r="D24" i="16" s="1"/>
  <c r="D22" i="16" s="1"/>
  <c r="D21" i="16" s="1"/>
  <c r="D45" i="15"/>
  <c r="D28" i="15"/>
  <c r="D39" i="15" s="1"/>
  <c r="D30" i="33"/>
  <c r="D34" i="33" s="1"/>
  <c r="D51" i="33"/>
  <c r="D69" i="33" s="1"/>
  <c r="D70" i="33" s="1"/>
  <c r="D22" i="9"/>
  <c r="D24" i="9" s="1"/>
  <c r="D25" i="9" s="1"/>
  <c r="D26" i="9" s="1"/>
  <c r="D26" i="6"/>
  <c r="F33" i="26"/>
  <c r="F34" i="26" s="1"/>
  <c r="F35" i="26" s="1"/>
  <c r="F36" i="26" s="1"/>
  <c r="D57" i="26"/>
  <c r="D48" i="25"/>
  <c r="D36" i="29"/>
  <c r="D55" i="27"/>
  <c r="D57" i="27" s="1"/>
  <c r="D58" i="27" s="1"/>
  <c r="D59" i="27" s="1"/>
  <c r="D61" i="27" s="1"/>
  <c r="D45" i="19"/>
  <c r="D46" i="19" s="1"/>
  <c r="D47" i="19" s="1"/>
  <c r="D48" i="19" s="1"/>
  <c r="D49" i="19" s="1"/>
  <c r="D50" i="19" s="1"/>
  <c r="D34" i="19"/>
  <c r="D30" i="15"/>
  <c r="D32" i="15" s="1"/>
  <c r="D34" i="15" s="1"/>
  <c r="D24" i="36"/>
  <c r="D43" i="33"/>
  <c r="D19" i="13"/>
  <c r="D21" i="13" s="1"/>
  <c r="D33" i="32"/>
  <c r="D32" i="8"/>
  <c r="D34" i="8" s="1"/>
  <c r="F34" i="8" s="1"/>
  <c r="D27" i="1"/>
  <c r="D28" i="1" s="1"/>
  <c r="D30" i="1" s="1"/>
  <c r="D22" i="6"/>
  <c r="D24" i="6" s="1"/>
  <c r="G20" i="6" s="1"/>
  <c r="G22" i="6" s="1"/>
  <c r="D47" i="28"/>
  <c r="D36" i="28"/>
  <c r="D48" i="28"/>
  <c r="D25" i="16" l="1"/>
  <c r="I34" i="27"/>
  <c r="D25" i="28" s="1"/>
  <c r="D49" i="15"/>
  <c r="D45" i="33"/>
  <c r="F37" i="26"/>
  <c r="F39" i="26" s="1"/>
  <c r="F41" i="26" s="1"/>
  <c r="D58" i="29"/>
  <c r="D64" i="29" s="1"/>
  <c r="D57" i="25"/>
  <c r="D58" i="25" s="1"/>
  <c r="G58" i="22"/>
  <c r="F63" i="22"/>
  <c r="C67" i="22"/>
  <c r="D51" i="22"/>
  <c r="D36" i="22"/>
  <c r="G33" i="20"/>
  <c r="D8" i="21" s="1"/>
  <c r="D23" i="21" s="1"/>
  <c r="D25" i="21" s="1"/>
  <c r="D27" i="21" s="1"/>
  <c r="D51" i="19"/>
  <c r="D26" i="36"/>
  <c r="D27" i="36" s="1"/>
  <c r="D34" i="36" s="1"/>
  <c r="D32" i="36"/>
  <c r="D31" i="9"/>
  <c r="D38" i="28"/>
  <c r="D35" i="36" l="1"/>
  <c r="D59" i="22"/>
  <c r="G64" i="22" s="1"/>
  <c r="D28" i="36"/>
  <c r="D39" i="28"/>
  <c r="D46" i="28" s="1"/>
  <c r="D50" i="28" s="1"/>
  <c r="D40" i="28" l="1"/>
  <c r="D42" i="28" s="1"/>
  <c r="D56" i="28" s="1"/>
  <c r="D58" i="28" s="1"/>
</calcChain>
</file>

<file path=xl/sharedStrings.xml><?xml version="1.0" encoding="utf-8"?>
<sst xmlns="http://schemas.openxmlformats.org/spreadsheetml/2006/main" count="713" uniqueCount="325">
  <si>
    <t>Income Statement</t>
  </si>
  <si>
    <t>Sales</t>
  </si>
  <si>
    <t>Costs</t>
  </si>
  <si>
    <t>EBIT</t>
  </si>
  <si>
    <t>EBT</t>
  </si>
  <si>
    <t>Taxes</t>
  </si>
  <si>
    <t>Chapter 2</t>
  </si>
  <si>
    <t>Question 1</t>
  </si>
  <si>
    <t>Input area:</t>
  </si>
  <si>
    <t>Current assets</t>
  </si>
  <si>
    <t>Output area:</t>
  </si>
  <si>
    <t>Net fixed assets</t>
  </si>
  <si>
    <t>Current liabilities</t>
  </si>
  <si>
    <t>Long-term debt</t>
  </si>
  <si>
    <t>Owner's equity</t>
  </si>
  <si>
    <t xml:space="preserve">   +total equity</t>
  </si>
  <si>
    <t>Balance sheet</t>
  </si>
  <si>
    <t xml:space="preserve">  Total assets</t>
  </si>
  <si>
    <t xml:space="preserve">  Total liabilities</t>
  </si>
  <si>
    <t>Cash dividends</t>
  </si>
  <si>
    <t>Question 5</t>
  </si>
  <si>
    <t>Net working capital</t>
  </si>
  <si>
    <t>Market value of net fixed assets</t>
  </si>
  <si>
    <t>Market value of current assets</t>
  </si>
  <si>
    <t>Book value of current assets</t>
  </si>
  <si>
    <t>Book value of net fixed assets</t>
  </si>
  <si>
    <t>Book value of total assets</t>
  </si>
  <si>
    <t>Market value of total assets</t>
  </si>
  <si>
    <t>Taxable income</t>
  </si>
  <si>
    <t>0 - 50,000</t>
  </si>
  <si>
    <t>50,001 - 75,000</t>
  </si>
  <si>
    <t>75,001 - 100,000</t>
  </si>
  <si>
    <t>100,001 - 335,000</t>
  </si>
  <si>
    <t>335,001 - 10,000,000</t>
  </si>
  <si>
    <t>10,000,001 - 15,000,000</t>
  </si>
  <si>
    <t>15,000,001 - 18,333,333</t>
  </si>
  <si>
    <t>18,333,334 +</t>
  </si>
  <si>
    <t>Taxes:</t>
  </si>
  <si>
    <t>Average tax rate:</t>
  </si>
  <si>
    <t>=</t>
  </si>
  <si>
    <t>Question 8</t>
  </si>
  <si>
    <t>Depreciation expense</t>
  </si>
  <si>
    <t>Question 9</t>
  </si>
  <si>
    <t>Interest expense</t>
  </si>
  <si>
    <t xml:space="preserve">Cash dividends </t>
  </si>
  <si>
    <t>New information:</t>
  </si>
  <si>
    <t>Change in net working capital</t>
  </si>
  <si>
    <t>Net income</t>
  </si>
  <si>
    <t>Dividends</t>
  </si>
  <si>
    <t>Addition to retained earnings</t>
  </si>
  <si>
    <t>Net new long-term debt</t>
  </si>
  <si>
    <t>Cash</t>
  </si>
  <si>
    <t>Accounts receivable</t>
  </si>
  <si>
    <t>Inventory</t>
  </si>
  <si>
    <t>Accounts payable</t>
  </si>
  <si>
    <t>Notes payable</t>
  </si>
  <si>
    <t>Common stock</t>
  </si>
  <si>
    <t>Accumulated retained earnings</t>
  </si>
  <si>
    <t>Total assets</t>
  </si>
  <si>
    <t>Total liabilities</t>
  </si>
  <si>
    <t>Question 16</t>
  </si>
  <si>
    <t>Dividends paid</t>
  </si>
  <si>
    <t>Other expenses</t>
  </si>
  <si>
    <t>Depreciation Expense</t>
  </si>
  <si>
    <t>Interest Expense</t>
  </si>
  <si>
    <t>Tax rate</t>
  </si>
  <si>
    <t>Book value of current liabilities</t>
  </si>
  <si>
    <t>a)</t>
  </si>
  <si>
    <t>Question 17</t>
  </si>
  <si>
    <t>Corporation growth taxable income</t>
  </si>
  <si>
    <t>Corporation income taxable income</t>
  </si>
  <si>
    <t>Corporation Growth:</t>
  </si>
  <si>
    <t>Corporation Income:</t>
  </si>
  <si>
    <t xml:space="preserve">With a marginal tax rate of 34%, the tax on an </t>
  </si>
  <si>
    <r>
      <t xml:space="preserve">additional $10,000 would be </t>
    </r>
    <r>
      <rPr>
        <b/>
        <sz val="12"/>
        <color indexed="57"/>
        <rFont val="Arial"/>
        <family val="2"/>
      </rPr>
      <t>$3,400</t>
    </r>
    <r>
      <rPr>
        <sz val="12"/>
        <rFont val="Arial"/>
        <family val="2"/>
      </rPr>
      <t>.</t>
    </r>
  </si>
  <si>
    <t>The tax bills on an additional $10,000 are the same</t>
  </si>
  <si>
    <t>because each firm has a marginal tax rate of 34%,</t>
  </si>
  <si>
    <t>despite their different average tax rates.</t>
  </si>
  <si>
    <t>Administrative and selling expenses</t>
  </si>
  <si>
    <t xml:space="preserve">Net income was negative because of the tax deductibility and </t>
  </si>
  <si>
    <t>interest expense. However, the actual cash flow from operations</t>
  </si>
  <si>
    <t>was positive because depreciation is a non-cash expense and</t>
  </si>
  <si>
    <t>interest is a financing, not an operating, expense.</t>
  </si>
  <si>
    <t>Question 20</t>
  </si>
  <si>
    <t>Cash dividend</t>
  </si>
  <si>
    <t>New investment in net fixed income</t>
  </si>
  <si>
    <t>New investment in net working capital</t>
  </si>
  <si>
    <t>New stock issued during year</t>
  </si>
  <si>
    <t>Net capital spending</t>
  </si>
  <si>
    <t>Net new equity</t>
  </si>
  <si>
    <t>Operating Cash Flow</t>
  </si>
  <si>
    <t>Interest</t>
  </si>
  <si>
    <t>cash flow to make dividend payments.</t>
  </si>
  <si>
    <t>Cost of goods sold</t>
  </si>
  <si>
    <t>The cash flow from assets can be positive or negative, since it represents whether</t>
  </si>
  <si>
    <t xml:space="preserve">the firm raised funds or distributed funds on a net basis.  In this problem, even though </t>
  </si>
  <si>
    <t>creditors to make these investments.</t>
  </si>
  <si>
    <t>New debt issued</t>
  </si>
  <si>
    <t>Net capital spending =</t>
  </si>
  <si>
    <t>The tax bubble causes average tax rates to catch up</t>
  </si>
  <si>
    <t>to marginal rates, thus eliminating the tax advantage</t>
  </si>
  <si>
    <t>of low marginal rates for high income corporations.</t>
  </si>
  <si>
    <t>Average tax rate =</t>
  </si>
  <si>
    <t>1st Taxable income</t>
  </si>
  <si>
    <t>2nd Taxable income</t>
  </si>
  <si>
    <t>*</t>
  </si>
  <si>
    <r>
      <t>*</t>
    </r>
    <r>
      <rPr>
        <sz val="12"/>
        <rFont val="Arial"/>
        <family val="2"/>
      </rPr>
      <t xml:space="preserve"> denotes marginal tax rate</t>
    </r>
  </si>
  <si>
    <t>Income</t>
  </si>
  <si>
    <t xml:space="preserve">Taxes = </t>
  </si>
  <si>
    <t>Depreciation</t>
  </si>
  <si>
    <t>Short-term notes payable</t>
  </si>
  <si>
    <t>Owners' equity</t>
  </si>
  <si>
    <t>Total liab. &amp; equity</t>
  </si>
  <si>
    <t>From Problem 25:</t>
  </si>
  <si>
    <t>Given data in blue</t>
  </si>
  <si>
    <t>Calculations in red</t>
  </si>
  <si>
    <t>Answers in green</t>
  </si>
  <si>
    <t>Input boxes in tan</t>
  </si>
  <si>
    <t>Output boxes in yellow</t>
  </si>
  <si>
    <t>Cash flow to creditors</t>
  </si>
  <si>
    <t xml:space="preserve">Cash flow to stockholders </t>
  </si>
  <si>
    <t xml:space="preserve">Operating cash flow </t>
  </si>
  <si>
    <t xml:space="preserve">Cash flow from assets </t>
  </si>
  <si>
    <t xml:space="preserve">Net capital spending </t>
  </si>
  <si>
    <t xml:space="preserve">Change in NWC </t>
  </si>
  <si>
    <t>a.</t>
  </si>
  <si>
    <t>b.</t>
  </si>
  <si>
    <t>c.</t>
  </si>
  <si>
    <t>d.</t>
  </si>
  <si>
    <t>Operating cash flow</t>
  </si>
  <si>
    <t>Cash to from stockholders</t>
  </si>
  <si>
    <t xml:space="preserve">Cash flow to creditors </t>
  </si>
  <si>
    <t xml:space="preserve">Net new long-term debt </t>
  </si>
  <si>
    <t xml:space="preserve">A firm can still pay out dividends if net income is </t>
  </si>
  <si>
    <t>negative; it just has to be sure there is sufficient</t>
  </si>
  <si>
    <t>net income and OCF are positive, the firm invested heavily in both fixed assets and net</t>
  </si>
  <si>
    <t xml:space="preserve">in funds from its stockholders and </t>
  </si>
  <si>
    <t xml:space="preserve">working capital; it had to raise a net </t>
  </si>
  <si>
    <t>The firm has positive earnings in the accounting sense (NI&gt;0) and had positive cash flow</t>
  </si>
  <si>
    <t xml:space="preserve">from operations. The firm invested </t>
  </si>
  <si>
    <t xml:space="preserve">in new NWC and </t>
  </si>
  <si>
    <t xml:space="preserve">from its </t>
  </si>
  <si>
    <t xml:space="preserve">stakeholders to support this new investment. It accomplished this by raising </t>
  </si>
  <si>
    <t>in the form of equity. After paying out</t>
  </si>
  <si>
    <t>of this in the form of dividends to</t>
  </si>
  <si>
    <t xml:space="preserve">shareholders and </t>
  </si>
  <si>
    <t>in the form of interest to creditors,</t>
  </si>
  <si>
    <t xml:space="preserve">in new fixed assets. The firm had to raise </t>
  </si>
  <si>
    <t xml:space="preserve">was left to just meet the firm's cash flow needs </t>
  </si>
  <si>
    <t>for investment.</t>
  </si>
  <si>
    <r>
      <t>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 xml:space="preserve"> + Depreciation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</si>
  <si>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+ (Depreciation + AD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- AD</t>
    </r>
    <r>
      <rPr>
        <vertAlign val="subscript"/>
        <sz val="12"/>
        <color indexed="8"/>
        <rFont val="Arial"/>
        <family val="2"/>
      </rPr>
      <t>beg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</si>
  <si>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+ AD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AD</t>
    </r>
    <r>
      <rPr>
        <vertAlign val="subscript"/>
        <sz val="12"/>
        <color indexed="8"/>
        <rFont val="Arial"/>
        <family val="2"/>
      </rPr>
      <t>beg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</si>
  <si>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+ AD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>) - (NFA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 xml:space="preserve"> + AD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</t>
    </r>
  </si>
  <si>
    <r>
      <t>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FA</t>
    </r>
    <r>
      <rPr>
        <vertAlign val="subscript"/>
        <sz val="12"/>
        <color indexed="8"/>
        <rFont val="Arial"/>
        <family val="2"/>
      </rPr>
      <t>beg</t>
    </r>
  </si>
  <si>
    <t>b)</t>
  </si>
  <si>
    <t>c)</t>
  </si>
  <si>
    <t>Change in fixed assets</t>
  </si>
  <si>
    <t>New equity</t>
  </si>
  <si>
    <t>Current taxes</t>
  </si>
  <si>
    <t>Statement of cash flows</t>
  </si>
  <si>
    <t>Operations</t>
  </si>
  <si>
    <t>Deferred taxes</t>
  </si>
  <si>
    <t>Changes in assets and liabilities</t>
  </si>
  <si>
    <t xml:space="preserve">  Accounts receivable</t>
  </si>
  <si>
    <t xml:space="preserve">  Inventories</t>
  </si>
  <si>
    <t xml:space="preserve">  Accounts payable</t>
  </si>
  <si>
    <t xml:space="preserve">  Accrued expenses</t>
  </si>
  <si>
    <t xml:space="preserve">  Other</t>
  </si>
  <si>
    <t>Total cash flow from operations</t>
  </si>
  <si>
    <t>Investing activties</t>
  </si>
  <si>
    <t xml:space="preserve">  Acquisition of fixed assets</t>
  </si>
  <si>
    <t xml:space="preserve">  Sale of fixed assets</t>
  </si>
  <si>
    <t>Total cash flow from investing activities</t>
  </si>
  <si>
    <t>Financing activties</t>
  </si>
  <si>
    <t xml:space="preserve">  Proceeds of long-term debt</t>
  </si>
  <si>
    <t xml:space="preserve">  Dividends</t>
  </si>
  <si>
    <t xml:space="preserve">  Repurchase of stock</t>
  </si>
  <si>
    <t xml:space="preserve">  Proceeds from new stock issues</t>
  </si>
  <si>
    <t>Total cash flow from financing activities</t>
  </si>
  <si>
    <t>Change in cash (on balance sheet)</t>
  </si>
  <si>
    <t>Earnings before interest and taxes</t>
  </si>
  <si>
    <t xml:space="preserve">  Operating cash flow</t>
  </si>
  <si>
    <t>Cash flow from assets</t>
  </si>
  <si>
    <t>Acquisition of fixed assets</t>
  </si>
  <si>
    <t>Sale of fixed assets</t>
  </si>
  <si>
    <t xml:space="preserve">  Capital spending</t>
  </si>
  <si>
    <t>Net working capital cash flow</t>
  </si>
  <si>
    <t xml:space="preserve">  Cash</t>
  </si>
  <si>
    <t xml:space="preserve">  NWC cash flow</t>
  </si>
  <si>
    <t>Retirement of debt</t>
  </si>
  <si>
    <t xml:space="preserve">  Debt service</t>
  </si>
  <si>
    <t>Proceeds from sale of long-term debt</t>
  </si>
  <si>
    <t xml:space="preserve">  Total</t>
  </si>
  <si>
    <t>Cash flow to stockholders</t>
  </si>
  <si>
    <t>Repurchase of stock</t>
  </si>
  <si>
    <t xml:space="preserve">  Cash to stockholders</t>
  </si>
  <si>
    <t>Proceeds from new stock issue</t>
  </si>
  <si>
    <t xml:space="preserve">    Total</t>
  </si>
  <si>
    <t xml:space="preserve">  Long-term debt</t>
  </si>
  <si>
    <t>Ending fixed assets</t>
  </si>
  <si>
    <t>Beginning fixed assets</t>
  </si>
  <si>
    <t>Ending NWC</t>
  </si>
  <si>
    <t>Beginning NWC</t>
  </si>
  <si>
    <t>Question 2</t>
  </si>
  <si>
    <t xml:space="preserve">Addition to retained earnings </t>
  </si>
  <si>
    <t>Question 3</t>
  </si>
  <si>
    <t>The marginal tax rate is 39%</t>
  </si>
  <si>
    <t>Question 4</t>
  </si>
  <si>
    <t xml:space="preserve">From the previous problems: </t>
  </si>
  <si>
    <t>Question 7</t>
  </si>
  <si>
    <t>Preferred stock</t>
  </si>
  <si>
    <t xml:space="preserve">  Total long-term debt</t>
  </si>
  <si>
    <t>Shareholders equity</t>
  </si>
  <si>
    <t>New long-term debt issued</t>
  </si>
  <si>
    <t>New shares issued</t>
  </si>
  <si>
    <t>Par value of stock</t>
  </si>
  <si>
    <t>Value of new stock sold</t>
  </si>
  <si>
    <t>Common stock ($1 par value)</t>
  </si>
  <si>
    <t>Capital surplus</t>
  </si>
  <si>
    <t xml:space="preserve">  Total equity</t>
  </si>
  <si>
    <t>Assets</t>
  </si>
  <si>
    <t xml:space="preserve">  Cash </t>
  </si>
  <si>
    <t xml:space="preserve">  Other current assets</t>
  </si>
  <si>
    <t xml:space="preserve">  Net fixed assets</t>
  </si>
  <si>
    <t xml:space="preserve">     Total assets</t>
  </si>
  <si>
    <t xml:space="preserve">  Stockholder's equity</t>
  </si>
  <si>
    <t xml:space="preserve">    Total liabilities and equity</t>
  </si>
  <si>
    <t xml:space="preserve">Income Statement </t>
  </si>
  <si>
    <t>Balance Sheet</t>
  </si>
  <si>
    <t>Revenue</t>
  </si>
  <si>
    <t>Expenses</t>
  </si>
  <si>
    <t>Change in NWC</t>
  </si>
  <si>
    <t xml:space="preserve">  Current liabilities</t>
  </si>
  <si>
    <t>Investing activities</t>
  </si>
  <si>
    <t>Financing activities</t>
  </si>
  <si>
    <t>Liabilities and equity</t>
  </si>
  <si>
    <t>Capital spending</t>
  </si>
  <si>
    <t xml:space="preserve">  Cash flow from assets</t>
  </si>
  <si>
    <t>Question 12</t>
  </si>
  <si>
    <t>Proceeds from long-term borrowing</t>
  </si>
  <si>
    <t>Proceeds from sale of common stock</t>
  </si>
  <si>
    <t>Purchases of fixed assets</t>
  </si>
  <si>
    <t>Purchases of inventories</t>
  </si>
  <si>
    <t>Payment of dividends</t>
  </si>
  <si>
    <t>Selling expenses</t>
  </si>
  <si>
    <t>Interest rate</t>
  </si>
  <si>
    <t>Cash flows from the firm</t>
  </si>
  <si>
    <t>Additions to NWC</t>
  </si>
  <si>
    <t xml:space="preserve">  Cash flows from the firm</t>
  </si>
  <si>
    <t>Cash flows to investors of the firm</t>
  </si>
  <si>
    <t>Sale of long-term debt</t>
  </si>
  <si>
    <t>Sale of common stock</t>
  </si>
  <si>
    <t xml:space="preserve">  Cash flows to investors of the firm</t>
  </si>
  <si>
    <t>Question 6</t>
  </si>
  <si>
    <t>Question 10</t>
  </si>
  <si>
    <t xml:space="preserve">  Retirement of long-term debt </t>
  </si>
  <si>
    <t xml:space="preserve">  Proceeds from long-term debt sales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</si>
  <si>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</si>
  <si>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</si>
  <si>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</si>
  <si>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</si>
  <si>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Total liabilities &amp; equity</t>
  </si>
  <si>
    <t xml:space="preserve">Cash flow from assets  </t>
  </si>
  <si>
    <t xml:space="preserve">Operating cash flow  </t>
  </si>
  <si>
    <t xml:space="preserve">  Change in other current assets</t>
  </si>
  <si>
    <t xml:space="preserve">  Depreciation</t>
  </si>
  <si>
    <t xml:space="preserve">  Net income</t>
  </si>
  <si>
    <t>Question 11</t>
  </si>
  <si>
    <t>Question 13</t>
  </si>
  <si>
    <t>Question 14</t>
  </si>
  <si>
    <t>Question 15</t>
  </si>
  <si>
    <t>Question 18</t>
  </si>
  <si>
    <t>Question 19</t>
  </si>
  <si>
    <t>Question 21</t>
  </si>
  <si>
    <t>Question 22</t>
  </si>
  <si>
    <t>Question 23</t>
  </si>
  <si>
    <t>Question 24</t>
  </si>
  <si>
    <t>Question 25</t>
  </si>
  <si>
    <t>Question 26</t>
  </si>
  <si>
    <t xml:space="preserve">Owners' equity </t>
  </si>
  <si>
    <t xml:space="preserve"> </t>
  </si>
  <si>
    <t xml:space="preserve">Change in net working capital </t>
  </si>
  <si>
    <t xml:space="preserve">Fixed assets sold </t>
  </si>
  <si>
    <t xml:space="preserve">Debt retired </t>
  </si>
  <si>
    <t xml:space="preserve">Net new borrowing </t>
  </si>
  <si>
    <t xml:space="preserve">Net new equity </t>
  </si>
  <si>
    <t xml:space="preserve">Owner's equity </t>
  </si>
  <si>
    <t xml:space="preserve">Net working capital </t>
  </si>
  <si>
    <t>Problems 1-26</t>
  </si>
  <si>
    <t>From Problem 18:</t>
  </si>
  <si>
    <t>Dec. 31, 2015 net fixed assets</t>
  </si>
  <si>
    <t>Dec. 31, 2015 Long-term debt</t>
  </si>
  <si>
    <t>Dec. 31, 2015 Common stock</t>
  </si>
  <si>
    <t>Dec. 31, 2015 Additional paid-in surplus</t>
  </si>
  <si>
    <t>2015 Cash flow to creditors</t>
  </si>
  <si>
    <t>2015 Cash flow to stockholders</t>
  </si>
  <si>
    <t>2015 Net capital spending</t>
  </si>
  <si>
    <t>2015 Net fixed assets</t>
  </si>
  <si>
    <t>2015 Current assets</t>
  </si>
  <si>
    <t>2015 Current liabilities</t>
  </si>
  <si>
    <t>2015 Long-term debt</t>
  </si>
  <si>
    <t>2015 New fixed assets purchased</t>
  </si>
  <si>
    <t>2015 New long-term debt</t>
  </si>
  <si>
    <t xml:space="preserve">2015 Total assets </t>
  </si>
  <si>
    <t xml:space="preserve">2015 Total liabilities </t>
  </si>
  <si>
    <t xml:space="preserve">2015 Owners' equity </t>
  </si>
  <si>
    <t xml:space="preserve">2015 Net working capital </t>
  </si>
  <si>
    <t xml:space="preserve">2015 Operating cash flow </t>
  </si>
  <si>
    <t>Balance sheet as of Dec. 31, 2015</t>
  </si>
  <si>
    <t>2015 Income Statement</t>
  </si>
  <si>
    <t>Dec. 31, 2014 net fixed assets</t>
  </si>
  <si>
    <t>Dec. 31, 2014 Long-term debt</t>
  </si>
  <si>
    <t>Dec. 31, 2014 Common stock</t>
  </si>
  <si>
    <t>Dec. 31, 2014 Additional paid-in surplus</t>
  </si>
  <si>
    <t>2014 Net fixed assets</t>
  </si>
  <si>
    <t>2014 Current assets</t>
  </si>
  <si>
    <t>2014 Current liabilities</t>
  </si>
  <si>
    <t>2014 Long-term debt</t>
  </si>
  <si>
    <t xml:space="preserve">2014 Total assets </t>
  </si>
  <si>
    <t xml:space="preserve">2014 Total liabilities </t>
  </si>
  <si>
    <t xml:space="preserve">2014 Owners' equity  </t>
  </si>
  <si>
    <t xml:space="preserve">2014 Net working capital </t>
  </si>
  <si>
    <t>Balance sheet as of Dec. 31, 2014</t>
  </si>
  <si>
    <t>2014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</si>
</sst>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_);_(* \(#,##0.00\);_(* &quot;-&quot;_);_(@_)"/>
    <numFmt numFmtId="168" formatCode="&quot;$&quot;#,##0;[Red]&quot;$&quot;#,##0"/>
    <numFmt numFmtId="169" formatCode="&quot;$&quot;#,##0"/>
    <numFmt numFmtId="170" formatCode="_(&quot;$&quot;* #,##0.0_);_(&quot;$&quot;* \(#,##0.0\);_(&quot;$&quot;* &quot;-&quot;?_);_(@_)"/>
  </numFmts>
  <fonts count="3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2"/>
      <color indexed="57"/>
      <name val="Arial"/>
      <family val="2"/>
    </font>
    <font>
      <sz val="12"/>
      <color indexed="53"/>
      <name val="Arial"/>
      <family val="2"/>
    </font>
    <font>
      <b/>
      <sz val="12"/>
      <color indexed="57"/>
      <name val="Arial"/>
      <family val="2"/>
    </font>
    <font>
      <sz val="12"/>
      <color indexed="48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i/>
      <sz val="12"/>
      <color indexed="8"/>
      <name val="Arial"/>
      <family val="2"/>
    </font>
    <font>
      <b/>
      <sz val="12"/>
      <color indexed="4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i/>
      <sz val="10"/>
      <name val="Arial"/>
      <family val="2"/>
    </font>
    <font>
      <sz val="12"/>
      <color indexed="10"/>
      <name val="Arial"/>
      <family val="2"/>
    </font>
    <font>
      <u/>
      <sz val="10"/>
      <color indexed="8"/>
      <name val="Arial"/>
      <family val="2"/>
    </font>
    <font>
      <sz val="10"/>
      <color indexed="10"/>
      <name val="Arial"/>
      <family val="2"/>
    </font>
    <font>
      <vertAlign val="subscript"/>
      <sz val="12"/>
      <color indexed="8"/>
      <name val="Arial"/>
      <family val="2"/>
    </font>
    <font>
      <sz val="10"/>
      <color indexed="12"/>
      <name val="Arial"/>
      <family val="2"/>
    </font>
    <font>
      <i/>
      <sz val="12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b/>
      <sz val="12"/>
      <color rgb="FF3399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3" fillId="2" borderId="4" xfId="0" applyFont="1" applyFill="1" applyBorder="1"/>
    <xf numFmtId="165" fontId="5" fillId="2" borderId="0" xfId="1" applyNumberFormat="1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0" applyFont="1" applyFill="1" applyBorder="1" applyAlignment="1">
      <alignment wrapText="1"/>
    </xf>
    <xf numFmtId="0" fontId="3" fillId="2" borderId="0" xfId="0" quotePrefix="1" applyFont="1" applyFill="1" applyBorder="1"/>
    <xf numFmtId="165" fontId="3" fillId="2" borderId="0" xfId="1" applyNumberFormat="1" applyFont="1" applyFill="1" applyBorder="1"/>
    <xf numFmtId="165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165" fontId="8" fillId="2" borderId="7" xfId="0" applyNumberFormat="1" applyFont="1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/>
    <xf numFmtId="0" fontId="3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4" fillId="0" borderId="3" xfId="0" applyFont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3" xfId="0" applyFont="1" applyFill="1" applyBorder="1"/>
    <xf numFmtId="41" fontId="5" fillId="2" borderId="0" xfId="1" applyNumberFormat="1" applyFont="1" applyFill="1" applyBorder="1"/>
    <xf numFmtId="165" fontId="7" fillId="2" borderId="0" xfId="1" applyNumberFormat="1" applyFont="1" applyFill="1" applyBorder="1"/>
    <xf numFmtId="0" fontId="3" fillId="0" borderId="3" xfId="0" applyFont="1" applyBorder="1"/>
    <xf numFmtId="37" fontId="10" fillId="2" borderId="0" xfId="0" applyNumberFormat="1" applyFont="1" applyFill="1" applyBorder="1"/>
    <xf numFmtId="165" fontId="10" fillId="2" borderId="0" xfId="1" applyNumberFormat="1" applyFont="1" applyFill="1" applyBorder="1"/>
    <xf numFmtId="165" fontId="8" fillId="2" borderId="11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3" fillId="0" borderId="0" xfId="0" applyFont="1" applyBorder="1"/>
    <xf numFmtId="0" fontId="0" fillId="0" borderId="0" xfId="0" applyBorder="1"/>
    <xf numFmtId="0" fontId="11" fillId="2" borderId="0" xfId="0" applyFont="1" applyFill="1" applyBorder="1"/>
    <xf numFmtId="165" fontId="10" fillId="2" borderId="0" xfId="0" applyNumberFormat="1" applyFont="1" applyFill="1" applyBorder="1"/>
    <xf numFmtId="165" fontId="8" fillId="2" borderId="12" xfId="1" applyNumberFormat="1" applyFont="1" applyFill="1" applyBorder="1"/>
    <xf numFmtId="165" fontId="8" fillId="2" borderId="11" xfId="1" applyNumberFormat="1" applyFont="1" applyFill="1" applyBorder="1"/>
    <xf numFmtId="0" fontId="11" fillId="2" borderId="0" xfId="0" applyFont="1" applyFill="1" applyBorder="1" applyAlignment="1">
      <alignment horizontal="right"/>
    </xf>
    <xf numFmtId="0" fontId="12" fillId="2" borderId="0" xfId="0" applyFont="1" applyFill="1" applyBorder="1"/>
    <xf numFmtId="165" fontId="11" fillId="2" borderId="0" xfId="1" applyNumberFormat="1" applyFont="1" applyFill="1" applyBorder="1"/>
    <xf numFmtId="165" fontId="11" fillId="2" borderId="0" xfId="0" applyNumberFormat="1" applyFont="1" applyFill="1" applyBorder="1" applyAlignment="1">
      <alignment horizontal="left"/>
    </xf>
    <xf numFmtId="0" fontId="12" fillId="2" borderId="3" xfId="0" applyFont="1" applyFill="1" applyBorder="1"/>
    <xf numFmtId="0" fontId="0" fillId="0" borderId="13" xfId="0" applyBorder="1"/>
    <xf numFmtId="0" fontId="0" fillId="3" borderId="10" xfId="0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0" fontId="0" fillId="3" borderId="5" xfId="0" applyFill="1" applyBorder="1"/>
    <xf numFmtId="165" fontId="5" fillId="3" borderId="0" xfId="1" applyNumberFormat="1" applyFont="1" applyFill="1" applyBorder="1"/>
    <xf numFmtId="166" fontId="5" fillId="3" borderId="4" xfId="0" applyNumberFormat="1" applyFont="1" applyFill="1" applyBorder="1"/>
    <xf numFmtId="37" fontId="5" fillId="3" borderId="0" xfId="0" applyNumberFormat="1" applyFont="1" applyFill="1" applyBorder="1"/>
    <xf numFmtId="42" fontId="5" fillId="3" borderId="4" xfId="0" applyNumberFormat="1" applyFont="1" applyFill="1" applyBorder="1"/>
    <xf numFmtId="37" fontId="5" fillId="3" borderId="0" xfId="1" applyNumberFormat="1" applyFont="1" applyFill="1" applyBorder="1"/>
    <xf numFmtId="0" fontId="0" fillId="3" borderId="8" xfId="0" applyFill="1" applyBorder="1"/>
    <xf numFmtId="0" fontId="3" fillId="3" borderId="3" xfId="0" applyFont="1" applyFill="1" applyBorder="1"/>
    <xf numFmtId="0" fontId="3" fillId="3" borderId="9" xfId="0" applyFont="1" applyFill="1" applyBorder="1"/>
    <xf numFmtId="42" fontId="5" fillId="3" borderId="0" xfId="0" applyNumberFormat="1" applyFont="1" applyFill="1" applyBorder="1"/>
    <xf numFmtId="166" fontId="5" fillId="3" borderId="0" xfId="0" applyNumberFormat="1" applyFont="1" applyFill="1" applyBorder="1"/>
    <xf numFmtId="9" fontId="5" fillId="3" borderId="0" xfId="2" applyFont="1" applyFill="1" applyBorder="1"/>
    <xf numFmtId="5" fontId="5" fillId="3" borderId="0" xfId="2" applyNumberFormat="1" applyFont="1" applyFill="1" applyBorder="1"/>
    <xf numFmtId="0" fontId="0" fillId="2" borderId="10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5" fontId="3" fillId="2" borderId="0" xfId="0" applyNumberFormat="1" applyFont="1" applyFill="1" applyBorder="1"/>
    <xf numFmtId="165" fontId="3" fillId="2" borderId="1" xfId="1" applyNumberFormat="1" applyFont="1" applyFill="1" applyBorder="1" applyAlignment="1">
      <alignment horizontal="left"/>
    </xf>
    <xf numFmtId="165" fontId="3" fillId="2" borderId="1" xfId="0" applyNumberFormat="1" applyFont="1" applyFill="1" applyBorder="1"/>
    <xf numFmtId="44" fontId="8" fillId="2" borderId="1" xfId="1" applyFont="1" applyFill="1" applyBorder="1"/>
    <xf numFmtId="44" fontId="8" fillId="2" borderId="7" xfId="1" applyFont="1" applyFill="1" applyBorder="1"/>
    <xf numFmtId="0" fontId="0" fillId="0" borderId="5" xfId="0" applyBorder="1"/>
    <xf numFmtId="0" fontId="11" fillId="2" borderId="2" xfId="0" applyFont="1" applyFill="1" applyBorder="1"/>
    <xf numFmtId="0" fontId="0" fillId="2" borderId="4" xfId="0" applyFill="1" applyBorder="1"/>
    <xf numFmtId="165" fontId="11" fillId="2" borderId="4" xfId="1" applyNumberFormat="1" applyFont="1" applyFill="1" applyBorder="1"/>
    <xf numFmtId="165" fontId="5" fillId="2" borderId="5" xfId="1" applyNumberFormat="1" applyFont="1" applyFill="1" applyBorder="1" applyAlignment="1">
      <alignment horizontal="right"/>
    </xf>
    <xf numFmtId="41" fontId="13" fillId="2" borderId="5" xfId="1" applyNumberFormat="1" applyFont="1" applyFill="1" applyBorder="1" applyAlignment="1">
      <alignment horizontal="left"/>
    </xf>
    <xf numFmtId="0" fontId="11" fillId="2" borderId="4" xfId="0" applyFont="1" applyFill="1" applyBorder="1"/>
    <xf numFmtId="0" fontId="12" fillId="2" borderId="4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37" fontId="10" fillId="2" borderId="0" xfId="0" applyNumberFormat="1" applyFont="1" applyFill="1" applyBorder="1" applyAlignment="1">
      <alignment horizontal="right"/>
    </xf>
    <xf numFmtId="37" fontId="10" fillId="2" borderId="0" xfId="2" applyNumberFormat="1" applyFont="1" applyFill="1" applyBorder="1"/>
    <xf numFmtId="37" fontId="10" fillId="2" borderId="0" xfId="1" applyNumberFormat="1" applyFont="1" applyFill="1" applyBorder="1"/>
    <xf numFmtId="37" fontId="10" fillId="2" borderId="12" xfId="1" applyNumberFormat="1" applyFont="1" applyFill="1" applyBorder="1"/>
    <xf numFmtId="9" fontId="3" fillId="2" borderId="0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5" fillId="2" borderId="0" xfId="0" applyFont="1" applyFill="1" applyBorder="1"/>
    <xf numFmtId="0" fontId="11" fillId="2" borderId="0" xfId="0" applyFont="1" applyFill="1" applyBorder="1" applyAlignment="1">
      <alignment wrapText="1"/>
    </xf>
    <xf numFmtId="0" fontId="11" fillId="2" borderId="0" xfId="0" quotePrefix="1" applyFont="1" applyFill="1" applyBorder="1"/>
    <xf numFmtId="0" fontId="4" fillId="0" borderId="0" xfId="0" applyFont="1" applyBorder="1"/>
    <xf numFmtId="165" fontId="14" fillId="2" borderId="4" xfId="0" applyNumberFormat="1" applyFont="1" applyFill="1" applyBorder="1"/>
    <xf numFmtId="10" fontId="8" fillId="2" borderId="0" xfId="2" applyNumberFormat="1" applyFont="1" applyFill="1" applyBorder="1"/>
    <xf numFmtId="165" fontId="10" fillId="2" borderId="11" xfId="0" applyNumberFormat="1" applyFont="1" applyFill="1" applyBorder="1"/>
    <xf numFmtId="0" fontId="12" fillId="2" borderId="9" xfId="0" applyFont="1" applyFill="1" applyBorder="1"/>
    <xf numFmtId="44" fontId="12" fillId="2" borderId="3" xfId="1" applyFont="1" applyFill="1" applyBorder="1"/>
    <xf numFmtId="165" fontId="8" fillId="2" borderId="7" xfId="1" applyNumberFormat="1" applyFont="1" applyFill="1" applyBorder="1" applyAlignment="1">
      <alignment horizontal="left"/>
    </xf>
    <xf numFmtId="164" fontId="12" fillId="2" borderId="3" xfId="1" applyNumberFormat="1" applyFont="1" applyFill="1" applyBorder="1"/>
    <xf numFmtId="0" fontId="3" fillId="3" borderId="4" xfId="0" applyFont="1" applyFill="1" applyBorder="1"/>
    <xf numFmtId="165" fontId="10" fillId="2" borderId="0" xfId="1" applyNumberFormat="1" applyFont="1" applyFill="1" applyBorder="1" applyAlignment="1">
      <alignment horizontal="left"/>
    </xf>
    <xf numFmtId="165" fontId="8" fillId="2" borderId="7" xfId="1" applyNumberFormat="1" applyFont="1" applyFill="1" applyBorder="1"/>
    <xf numFmtId="0" fontId="0" fillId="0" borderId="0" xfId="0" applyFill="1" applyBorder="1"/>
    <xf numFmtId="165" fontId="6" fillId="0" borderId="0" xfId="0" applyNumberFormat="1" applyFont="1" applyFill="1" applyBorder="1"/>
    <xf numFmtId="5" fontId="9" fillId="0" borderId="0" xfId="0" applyNumberFormat="1" applyFont="1" applyFill="1" applyBorder="1"/>
    <xf numFmtId="165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5" xfId="0" applyFont="1" applyFill="1" applyBorder="1"/>
    <xf numFmtId="0" fontId="0" fillId="0" borderId="0" xfId="0" applyFill="1"/>
    <xf numFmtId="37" fontId="9" fillId="0" borderId="0" xfId="0" applyNumberFormat="1" applyFont="1" applyFill="1" applyBorder="1"/>
    <xf numFmtId="44" fontId="8" fillId="0" borderId="0" xfId="1" applyFont="1" applyFill="1" applyBorder="1"/>
    <xf numFmtId="0" fontId="3" fillId="0" borderId="0" xfId="0" applyFont="1" applyFill="1"/>
    <xf numFmtId="0" fontId="1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0" quotePrefix="1" applyFont="1" applyFill="1" applyBorder="1"/>
    <xf numFmtId="0" fontId="11" fillId="0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165" fontId="11" fillId="2" borderId="4" xfId="1" applyNumberFormat="1" applyFont="1" applyFill="1" applyBorder="1" applyAlignment="1">
      <alignment horizontal="right"/>
    </xf>
    <xf numFmtId="165" fontId="11" fillId="2" borderId="4" xfId="0" applyNumberFormat="1" applyFont="1" applyFill="1" applyBorder="1" applyAlignment="1">
      <alignment horizontal="left"/>
    </xf>
    <xf numFmtId="37" fontId="5" fillId="3" borderId="0" xfId="2" applyNumberFormat="1" applyFont="1" applyFill="1" applyBorder="1"/>
    <xf numFmtId="44" fontId="8" fillId="2" borderId="0" xfId="1" applyFont="1" applyFill="1" applyBorder="1"/>
    <xf numFmtId="166" fontId="3" fillId="2" borderId="0" xfId="0" applyNumberFormat="1" applyFont="1" applyFill="1" applyBorder="1"/>
    <xf numFmtId="166" fontId="10" fillId="2" borderId="0" xfId="0" applyNumberFormat="1" applyFont="1" applyFill="1" applyBorder="1"/>
    <xf numFmtId="165" fontId="3" fillId="0" borderId="0" xfId="1" applyNumberFormat="1" applyFont="1" applyFill="1" applyBorder="1" applyAlignment="1">
      <alignment horizontal="left"/>
    </xf>
    <xf numFmtId="165" fontId="3" fillId="0" borderId="0" xfId="0" applyNumberFormat="1" applyFont="1" applyFill="1" applyBorder="1"/>
    <xf numFmtId="165" fontId="10" fillId="0" borderId="0" xfId="0" applyNumberFormat="1" applyFont="1" applyFill="1" applyBorder="1"/>
    <xf numFmtId="166" fontId="10" fillId="0" borderId="0" xfId="0" applyNumberFormat="1" applyFont="1" applyFill="1" applyBorder="1"/>
    <xf numFmtId="166" fontId="3" fillId="0" borderId="0" xfId="0" applyNumberFormat="1" applyFont="1" applyFill="1" applyBorder="1"/>
    <xf numFmtId="0" fontId="3" fillId="2" borderId="10" xfId="0" applyFont="1" applyFill="1" applyBorder="1"/>
    <xf numFmtId="165" fontId="10" fillId="2" borderId="12" xfId="0" applyNumberFormat="1" applyFont="1" applyFill="1" applyBorder="1"/>
    <xf numFmtId="0" fontId="3" fillId="2" borderId="8" xfId="0" applyFont="1" applyFill="1" applyBorder="1" applyAlignment="1">
      <alignment horizontal="right"/>
    </xf>
    <xf numFmtId="0" fontId="11" fillId="2" borderId="3" xfId="0" applyFont="1" applyFill="1" applyBorder="1"/>
    <xf numFmtId="0" fontId="11" fillId="2" borderId="9" xfId="0" applyFont="1" applyFill="1" applyBorder="1"/>
    <xf numFmtId="0" fontId="3" fillId="3" borderId="5" xfId="0" applyFont="1" applyFill="1" applyBorder="1"/>
    <xf numFmtId="165" fontId="8" fillId="2" borderId="0" xfId="1" applyNumberFormat="1" applyFont="1" applyFill="1" applyBorder="1" applyAlignment="1">
      <alignment horizontal="left"/>
    </xf>
    <xf numFmtId="37" fontId="8" fillId="2" borderId="7" xfId="1" applyNumberFormat="1" applyFont="1" applyFill="1" applyBorder="1" applyAlignment="1">
      <alignment horizontal="right"/>
    </xf>
    <xf numFmtId="44" fontId="11" fillId="2" borderId="3" xfId="1" applyFont="1" applyFill="1" applyBorder="1"/>
    <xf numFmtId="37" fontId="10" fillId="2" borderId="6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Continuous"/>
    </xf>
    <xf numFmtId="165" fontId="5" fillId="2" borderId="4" xfId="1" applyNumberFormat="1" applyFont="1" applyFill="1" applyBorder="1"/>
    <xf numFmtId="41" fontId="5" fillId="2" borderId="4" xfId="1" applyNumberFormat="1" applyFont="1" applyFill="1" applyBorder="1"/>
    <xf numFmtId="165" fontId="7" fillId="2" borderId="4" xfId="1" applyNumberFormat="1" applyFont="1" applyFill="1" applyBorder="1"/>
    <xf numFmtId="165" fontId="3" fillId="2" borderId="4" xfId="1" applyNumberFormat="1" applyFont="1" applyFill="1" applyBorder="1"/>
    <xf numFmtId="165" fontId="3" fillId="2" borderId="4" xfId="0" applyNumberFormat="1" applyFont="1" applyFill="1" applyBorder="1" applyAlignment="1">
      <alignment horizontal="left"/>
    </xf>
    <xf numFmtId="0" fontId="0" fillId="2" borderId="0" xfId="0" applyFill="1"/>
    <xf numFmtId="37" fontId="3" fillId="0" borderId="0" xfId="0" applyNumberFormat="1" applyFont="1"/>
    <xf numFmtId="165" fontId="8" fillId="2" borderId="0" xfId="1" applyNumberFormat="1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16" fillId="4" borderId="0" xfId="0" applyFont="1" applyFill="1"/>
    <xf numFmtId="0" fontId="0" fillId="4" borderId="0" xfId="0" applyFill="1"/>
    <xf numFmtId="0" fontId="3" fillId="2" borderId="0" xfId="0" applyFont="1" applyFill="1" applyAlignment="1">
      <alignment horizontal="left"/>
    </xf>
    <xf numFmtId="37" fontId="10" fillId="2" borderId="6" xfId="0" applyNumberFormat="1" applyFont="1" applyFill="1" applyBorder="1"/>
    <xf numFmtId="44" fontId="10" fillId="2" borderId="0" xfId="1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0" fontId="13" fillId="2" borderId="10" xfId="0" applyFont="1" applyFill="1" applyBorder="1"/>
    <xf numFmtId="0" fontId="20" fillId="2" borderId="1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4" xfId="0" applyFont="1" applyFill="1" applyBorder="1"/>
    <xf numFmtId="0" fontId="13" fillId="2" borderId="8" xfId="0" applyFont="1" applyFill="1" applyBorder="1"/>
    <xf numFmtId="0" fontId="13" fillId="2" borderId="3" xfId="0" applyFont="1" applyFill="1" applyBorder="1"/>
    <xf numFmtId="0" fontId="13" fillId="2" borderId="3" xfId="0" applyFont="1" applyFill="1" applyBorder="1" applyAlignment="1">
      <alignment horizontal="right"/>
    </xf>
    <xf numFmtId="0" fontId="13" fillId="2" borderId="9" xfId="0" applyFont="1" applyFill="1" applyBorder="1"/>
    <xf numFmtId="9" fontId="8" fillId="2" borderId="0" xfId="2" applyFont="1" applyFill="1" applyBorder="1"/>
    <xf numFmtId="165" fontId="10" fillId="2" borderId="0" xfId="1" applyNumberFormat="1" applyFont="1" applyFill="1" applyBorder="1" applyAlignment="1">
      <alignment horizontal="right"/>
    </xf>
    <xf numFmtId="165" fontId="10" fillId="2" borderId="6" xfId="1" applyNumberFormat="1" applyFont="1" applyFill="1" applyBorder="1"/>
    <xf numFmtId="165" fontId="10" fillId="2" borderId="6" xfId="2" applyNumberFormat="1" applyFont="1" applyFill="1" applyBorder="1"/>
    <xf numFmtId="9" fontId="8" fillId="2" borderId="7" xfId="2" applyFont="1" applyFill="1" applyBorder="1"/>
    <xf numFmtId="165" fontId="18" fillId="2" borderId="0" xfId="1" applyNumberFormat="1" applyFont="1" applyFill="1" applyBorder="1"/>
    <xf numFmtId="165" fontId="18" fillId="2" borderId="4" xfId="0" applyNumberFormat="1" applyFont="1" applyFill="1" applyBorder="1"/>
    <xf numFmtId="0" fontId="15" fillId="2" borderId="0" xfId="0" applyFont="1" applyFill="1" applyBorder="1" applyAlignment="1">
      <alignment horizontal="left"/>
    </xf>
    <xf numFmtId="9" fontId="6" fillId="2" borderId="6" xfId="0" applyNumberFormat="1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41" fontId="3" fillId="2" borderId="0" xfId="0" applyNumberFormat="1" applyFont="1" applyFill="1" applyBorder="1"/>
    <xf numFmtId="165" fontId="3" fillId="0" borderId="0" xfId="1" applyNumberFormat="1" applyFont="1" applyFill="1" applyBorder="1"/>
    <xf numFmtId="44" fontId="3" fillId="2" borderId="0" xfId="1" applyFont="1" applyFill="1" applyBorder="1" applyAlignment="1">
      <alignment horizontal="left"/>
    </xf>
    <xf numFmtId="39" fontId="10" fillId="2" borderId="0" xfId="0" applyNumberFormat="1" applyFont="1" applyFill="1" applyBorder="1"/>
    <xf numFmtId="0" fontId="16" fillId="3" borderId="0" xfId="0" applyFont="1" applyFill="1" applyBorder="1"/>
    <xf numFmtId="37" fontId="9" fillId="2" borderId="1" xfId="0" applyNumberFormat="1" applyFont="1" applyFill="1" applyBorder="1"/>
    <xf numFmtId="44" fontId="8" fillId="2" borderId="3" xfId="1" applyFont="1" applyFill="1" applyBorder="1"/>
    <xf numFmtId="0" fontId="0" fillId="2" borderId="2" xfId="0" applyFill="1" applyBorder="1"/>
    <xf numFmtId="0" fontId="3" fillId="0" borderId="0" xfId="0" applyFont="1" applyFill="1" applyBorder="1" applyAlignment="1">
      <alignment horizontal="centerContinuous"/>
    </xf>
    <xf numFmtId="165" fontId="5" fillId="0" borderId="0" xfId="1" applyNumberFormat="1" applyFont="1" applyFill="1" applyBorder="1"/>
    <xf numFmtId="41" fontId="5" fillId="0" borderId="0" xfId="1" applyNumberFormat="1" applyFont="1" applyFill="1" applyBorder="1"/>
    <xf numFmtId="165" fontId="7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44" fontId="5" fillId="0" borderId="0" xfId="1" applyNumberFormat="1" applyFont="1" applyFill="1" applyBorder="1"/>
    <xf numFmtId="167" fontId="5" fillId="0" borderId="0" xfId="1" applyNumberFormat="1" applyFont="1" applyFill="1" applyBorder="1"/>
    <xf numFmtId="39" fontId="9" fillId="0" borderId="0" xfId="1" applyNumberFormat="1" applyFont="1" applyFill="1" applyBorder="1" applyAlignment="1">
      <alignment horizontal="right"/>
    </xf>
    <xf numFmtId="44" fontId="10" fillId="0" borderId="0" xfId="1" applyNumberFormat="1" applyFont="1" applyFill="1" applyBorder="1"/>
    <xf numFmtId="39" fontId="9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43" fontId="10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44" fontId="10" fillId="0" borderId="0" xfId="1" applyFont="1" applyFill="1" applyBorder="1"/>
    <xf numFmtId="44" fontId="9" fillId="0" borderId="0" xfId="1" applyFont="1" applyFill="1" applyBorder="1"/>
    <xf numFmtId="39" fontId="10" fillId="0" borderId="0" xfId="0" applyNumberFormat="1" applyFont="1" applyFill="1" applyBorder="1"/>
    <xf numFmtId="46" fontId="3" fillId="2" borderId="0" xfId="0" applyNumberFormat="1" applyFont="1" applyFill="1" applyBorder="1" applyAlignment="1"/>
    <xf numFmtId="39" fontId="10" fillId="2" borderId="0" xfId="1" applyNumberFormat="1" applyFont="1" applyFill="1" applyBorder="1"/>
    <xf numFmtId="44" fontId="8" fillId="2" borderId="7" xfId="1" applyNumberFormat="1" applyFont="1" applyFill="1" applyBorder="1"/>
    <xf numFmtId="0" fontId="13" fillId="4" borderId="0" xfId="0" applyFont="1" applyFill="1" applyBorder="1"/>
    <xf numFmtId="0" fontId="22" fillId="4" borderId="0" xfId="0" applyFont="1" applyFill="1" applyBorder="1"/>
    <xf numFmtId="0" fontId="23" fillId="4" borderId="0" xfId="0" applyFont="1" applyFill="1" applyBorder="1"/>
    <xf numFmtId="0" fontId="21" fillId="4" borderId="0" xfId="0" applyFont="1" applyFill="1" applyBorder="1"/>
    <xf numFmtId="0" fontId="19" fillId="4" borderId="0" xfId="0" applyFont="1" applyFill="1" applyBorder="1"/>
    <xf numFmtId="0" fontId="8" fillId="4" borderId="0" xfId="0" applyFont="1" applyFill="1" applyBorder="1"/>
    <xf numFmtId="2" fontId="17" fillId="4" borderId="0" xfId="0" applyNumberFormat="1" applyFont="1" applyFill="1" applyBorder="1" applyAlignment="1"/>
    <xf numFmtId="0" fontId="24" fillId="4" borderId="0" xfId="0" applyFont="1" applyFill="1" applyBorder="1"/>
    <xf numFmtId="0" fontId="25" fillId="4" borderId="0" xfId="0" applyFont="1" applyFill="1" applyBorder="1" applyAlignment="1">
      <alignment horizontal="center"/>
    </xf>
    <xf numFmtId="0" fontId="4" fillId="3" borderId="5" xfId="0" applyFont="1" applyFill="1" applyBorder="1"/>
    <xf numFmtId="41" fontId="4" fillId="3" borderId="10" xfId="0" applyNumberFormat="1" applyFont="1" applyFill="1" applyBorder="1" applyAlignment="1">
      <alignment horizontal="left"/>
    </xf>
    <xf numFmtId="41" fontId="4" fillId="3" borderId="5" xfId="0" applyNumberFormat="1" applyFont="1" applyFill="1" applyBorder="1" applyAlignment="1">
      <alignment horizontal="left"/>
    </xf>
    <xf numFmtId="0" fontId="4" fillId="3" borderId="5" xfId="0" applyNumberFormat="1" applyFont="1" applyFill="1" applyBorder="1" applyAlignment="1">
      <alignment horizontal="left"/>
    </xf>
    <xf numFmtId="37" fontId="4" fillId="3" borderId="5" xfId="0" applyNumberFormat="1" applyFont="1" applyFill="1" applyBorder="1" applyAlignment="1">
      <alignment horizontal="left"/>
    </xf>
    <xf numFmtId="165" fontId="10" fillId="3" borderId="0" xfId="1" applyNumberFormat="1" applyFont="1" applyFill="1" applyBorder="1"/>
    <xf numFmtId="37" fontId="10" fillId="3" borderId="0" xfId="1" applyNumberFormat="1" applyFont="1" applyFill="1" applyBorder="1"/>
    <xf numFmtId="0" fontId="4" fillId="2" borderId="5" xfId="0" applyFont="1" applyFill="1" applyBorder="1"/>
    <xf numFmtId="165" fontId="5" fillId="2" borderId="0" xfId="0" applyNumberFormat="1" applyFont="1" applyFill="1" applyBorder="1"/>
    <xf numFmtId="0" fontId="4" fillId="2" borderId="5" xfId="0" applyFont="1" applyFill="1" applyBorder="1" applyAlignment="1">
      <alignment horizontal="right"/>
    </xf>
    <xf numFmtId="42" fontId="8" fillId="2" borderId="0" xfId="1" applyNumberFormat="1" applyFont="1" applyFill="1" applyBorder="1"/>
    <xf numFmtId="0" fontId="28" fillId="2" borderId="8" xfId="0" applyFont="1" applyFill="1" applyBorder="1" applyAlignment="1">
      <alignment horizontal="right"/>
    </xf>
    <xf numFmtId="0" fontId="28" fillId="0" borderId="0" xfId="0" applyFont="1" applyBorder="1"/>
    <xf numFmtId="0" fontId="28" fillId="0" borderId="0" xfId="0" applyFont="1"/>
    <xf numFmtId="0" fontId="4" fillId="2" borderId="10" xfId="0" applyFont="1" applyFill="1" applyBorder="1" applyAlignment="1">
      <alignment horizontal="right"/>
    </xf>
    <xf numFmtId="0" fontId="4" fillId="2" borderId="8" xfId="0" applyFont="1" applyFill="1" applyBorder="1"/>
    <xf numFmtId="0" fontId="4" fillId="2" borderId="10" xfId="0" applyFont="1" applyFill="1" applyBorder="1"/>
    <xf numFmtId="168" fontId="10" fillId="2" borderId="0" xfId="0" applyNumberFormat="1" applyFont="1" applyFill="1" applyBorder="1" applyAlignment="1">
      <alignment horizontal="center"/>
    </xf>
    <xf numFmtId="169" fontId="10" fillId="2" borderId="0" xfId="0" applyNumberFormat="1" applyFont="1" applyFill="1" applyBorder="1" applyAlignment="1">
      <alignment horizontal="center"/>
    </xf>
    <xf numFmtId="0" fontId="26" fillId="2" borderId="0" xfId="0" applyFont="1" applyFill="1"/>
    <xf numFmtId="169" fontId="29" fillId="2" borderId="0" xfId="0" applyNumberFormat="1" applyFont="1" applyFill="1" applyAlignment="1">
      <alignment horizontal="center"/>
    </xf>
    <xf numFmtId="5" fontId="10" fillId="2" borderId="0" xfId="0" applyNumberFormat="1" applyFont="1" applyFill="1" applyBorder="1" applyAlignment="1">
      <alignment horizontal="center"/>
    </xf>
    <xf numFmtId="169" fontId="10" fillId="2" borderId="0" xfId="0" applyNumberFormat="1" applyFont="1" applyFill="1" applyBorder="1"/>
    <xf numFmtId="0" fontId="30" fillId="3" borderId="0" xfId="0" applyFont="1" applyFill="1" applyBorder="1"/>
    <xf numFmtId="0" fontId="27" fillId="3" borderId="0" xfId="0" applyFont="1" applyFill="1" applyBorder="1" applyAlignment="1">
      <alignment horizontal="center"/>
    </xf>
    <xf numFmtId="42" fontId="10" fillId="3" borderId="0" xfId="0" applyNumberFormat="1" applyFont="1" applyFill="1" applyBorder="1"/>
    <xf numFmtId="0" fontId="31" fillId="3" borderId="0" xfId="0" applyFont="1" applyFill="1" applyBorder="1"/>
    <xf numFmtId="37" fontId="10" fillId="3" borderId="0" xfId="0" applyNumberFormat="1" applyFont="1" applyFill="1" applyBorder="1"/>
    <xf numFmtId="9" fontId="10" fillId="3" borderId="0" xfId="2" applyFont="1" applyFill="1" applyBorder="1"/>
    <xf numFmtId="9" fontId="10" fillId="3" borderId="0" xfId="0" applyNumberFormat="1" applyFont="1" applyFill="1" applyBorder="1"/>
    <xf numFmtId="41" fontId="10" fillId="2" borderId="6" xfId="0" applyNumberFormat="1" applyFont="1" applyFill="1" applyBorder="1" applyAlignment="1">
      <alignment horizontal="left"/>
    </xf>
    <xf numFmtId="165" fontId="8" fillId="2" borderId="0" xfId="0" applyNumberFormat="1" applyFont="1" applyFill="1" applyBorder="1"/>
    <xf numFmtId="42" fontId="10" fillId="2" borderId="0" xfId="0" applyNumberFormat="1" applyFont="1" applyFill="1" applyBorder="1"/>
    <xf numFmtId="165" fontId="10" fillId="2" borderId="12" xfId="1" applyNumberFormat="1" applyFont="1" applyFill="1" applyBorder="1"/>
    <xf numFmtId="41" fontId="8" fillId="2" borderId="6" xfId="0" applyNumberFormat="1" applyFont="1" applyFill="1" applyBorder="1"/>
    <xf numFmtId="9" fontId="3" fillId="2" borderId="0" xfId="0" applyNumberFormat="1" applyFont="1" applyFill="1" applyBorder="1" applyAlignment="1">
      <alignment horizontal="center"/>
    </xf>
    <xf numFmtId="37" fontId="5" fillId="2" borderId="0" xfId="0" applyNumberFormat="1" applyFont="1" applyFill="1" applyBorder="1"/>
    <xf numFmtId="0" fontId="5" fillId="2" borderId="0" xfId="0" applyFont="1" applyFill="1" applyBorder="1"/>
    <xf numFmtId="10" fontId="8" fillId="2" borderId="7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41" fontId="10" fillId="2" borderId="0" xfId="0" applyNumberFormat="1" applyFont="1" applyFill="1" applyBorder="1"/>
    <xf numFmtId="41" fontId="10" fillId="2" borderId="6" xfId="0" applyNumberFormat="1" applyFont="1" applyFill="1" applyBorder="1"/>
    <xf numFmtId="42" fontId="10" fillId="2" borderId="0" xfId="0" applyNumberFormat="1" applyFont="1" applyFill="1" applyBorder="1" applyAlignment="1"/>
    <xf numFmtId="0" fontId="4" fillId="2" borderId="0" xfId="0" applyFont="1" applyFill="1" applyBorder="1"/>
    <xf numFmtId="42" fontId="0" fillId="0" borderId="0" xfId="0" applyNumberFormat="1"/>
    <xf numFmtId="0" fontId="0" fillId="0" borderId="14" xfId="0" applyFill="1" applyBorder="1" applyAlignment="1">
      <alignment horizontal="right"/>
    </xf>
    <xf numFmtId="0" fontId="3" fillId="0" borderId="14" xfId="0" applyFont="1" applyFill="1" applyBorder="1"/>
    <xf numFmtId="42" fontId="10" fillId="0" borderId="14" xfId="0" applyNumberFormat="1" applyFont="1" applyFill="1" applyBorder="1"/>
    <xf numFmtId="0" fontId="15" fillId="3" borderId="0" xfId="0" applyFont="1" applyFill="1" applyBorder="1" applyAlignment="1">
      <alignment horizontal="center"/>
    </xf>
    <xf numFmtId="0" fontId="13" fillId="3" borderId="0" xfId="0" applyFont="1" applyFill="1" applyBorder="1"/>
    <xf numFmtId="41" fontId="5" fillId="3" borderId="0" xfId="0" applyNumberFormat="1" applyFont="1" applyFill="1" applyBorder="1"/>
    <xf numFmtId="41" fontId="5" fillId="3" borderId="6" xfId="0" applyNumberFormat="1" applyFont="1" applyFill="1" applyBorder="1"/>
    <xf numFmtId="42" fontId="10" fillId="2" borderId="11" xfId="0" applyNumberFormat="1" applyFont="1" applyFill="1" applyBorder="1"/>
    <xf numFmtId="42" fontId="29" fillId="2" borderId="0" xfId="0" applyNumberFormat="1" applyFont="1" applyFill="1" applyBorder="1"/>
    <xf numFmtId="41" fontId="29" fillId="2" borderId="6" xfId="0" applyNumberFormat="1" applyFont="1" applyFill="1" applyBorder="1"/>
    <xf numFmtId="42" fontId="29" fillId="2" borderId="11" xfId="0" applyNumberFormat="1" applyFont="1" applyFill="1" applyBorder="1"/>
    <xf numFmtId="42" fontId="10" fillId="2" borderId="12" xfId="0" applyNumberFormat="1" applyFont="1" applyFill="1" applyBorder="1"/>
    <xf numFmtId="165" fontId="3" fillId="2" borderId="0" xfId="1" applyNumberFormat="1" applyFont="1" applyFill="1" applyBorder="1" applyAlignment="1">
      <alignment horizontal="left"/>
    </xf>
    <xf numFmtId="9" fontId="3" fillId="2" borderId="0" xfId="0" applyNumberFormat="1" applyFont="1" applyFill="1" applyBorder="1"/>
    <xf numFmtId="41" fontId="5" fillId="3" borderId="0" xfId="1" applyNumberFormat="1" applyFont="1" applyFill="1" applyBorder="1"/>
    <xf numFmtId="0" fontId="10" fillId="2" borderId="0" xfId="0" applyFont="1" applyFill="1" applyBorder="1"/>
    <xf numFmtId="165" fontId="10" fillId="2" borderId="6" xfId="0" applyNumberFormat="1" applyFont="1" applyFill="1" applyBorder="1"/>
    <xf numFmtId="42" fontId="8" fillId="2" borderId="7" xfId="0" applyNumberFormat="1" applyFont="1" applyFill="1" applyBorder="1"/>
    <xf numFmtId="0" fontId="26" fillId="2" borderId="5" xfId="0" applyFont="1" applyFill="1" applyBorder="1"/>
    <xf numFmtId="0" fontId="34" fillId="2" borderId="0" xfId="0" applyFont="1" applyFill="1" applyBorder="1"/>
    <xf numFmtId="0" fontId="26" fillId="2" borderId="0" xfId="0" applyFont="1" applyFill="1" applyBorder="1"/>
    <xf numFmtId="0" fontId="26" fillId="2" borderId="4" xfId="0" applyFont="1" applyFill="1" applyBorder="1"/>
    <xf numFmtId="0" fontId="26" fillId="2" borderId="8" xfId="0" applyFont="1" applyFill="1" applyBorder="1"/>
    <xf numFmtId="0" fontId="26" fillId="2" borderId="3" xfId="0" applyFont="1" applyFill="1" applyBorder="1"/>
    <xf numFmtId="0" fontId="26" fillId="2" borderId="9" xfId="0" applyFont="1" applyFill="1" applyBorder="1"/>
    <xf numFmtId="41" fontId="29" fillId="2" borderId="0" xfId="0" applyNumberFormat="1" applyFont="1" applyFill="1" applyBorder="1"/>
    <xf numFmtId="42" fontId="8" fillId="2" borderId="0" xfId="0" applyNumberFormat="1" applyFont="1" applyFill="1" applyBorder="1"/>
    <xf numFmtId="41" fontId="10" fillId="2" borderId="6" xfId="1" applyNumberFormat="1" applyFont="1" applyFill="1" applyBorder="1"/>
    <xf numFmtId="41" fontId="29" fillId="2" borderId="0" xfId="0" applyNumberFormat="1" applyFont="1" applyFill="1"/>
    <xf numFmtId="41" fontId="10" fillId="2" borderId="6" xfId="0" applyNumberFormat="1" applyFont="1" applyFill="1" applyBorder="1" applyAlignment="1"/>
    <xf numFmtId="0" fontId="35" fillId="4" borderId="0" xfId="0" applyFont="1" applyFill="1" applyBorder="1"/>
    <xf numFmtId="165" fontId="36" fillId="2" borderId="0" xfId="1" applyNumberFormat="1" applyFont="1" applyFill="1" applyBorder="1"/>
    <xf numFmtId="41" fontId="36" fillId="2" borderId="0" xfId="1" applyNumberFormat="1" applyFont="1" applyFill="1" applyBorder="1"/>
    <xf numFmtId="166" fontId="36" fillId="2" borderId="6" xfId="0" applyNumberFormat="1" applyFont="1" applyFill="1" applyBorder="1"/>
    <xf numFmtId="42" fontId="36" fillId="2" borderId="0" xfId="0" applyNumberFormat="1" applyFont="1" applyFill="1" applyBorder="1"/>
    <xf numFmtId="41" fontId="36" fillId="2" borderId="6" xfId="1" applyNumberFormat="1" applyFont="1" applyFill="1" applyBorder="1"/>
    <xf numFmtId="165" fontId="37" fillId="2" borderId="7" xfId="0" applyNumberFormat="1" applyFont="1" applyFill="1" applyBorder="1"/>
    <xf numFmtId="165" fontId="37" fillId="2" borderId="11" xfId="0" applyNumberFormat="1" applyFont="1" applyFill="1" applyBorder="1"/>
    <xf numFmtId="165" fontId="36" fillId="2" borderId="0" xfId="0" applyNumberFormat="1" applyFont="1" applyFill="1" applyBorder="1"/>
    <xf numFmtId="37" fontId="36" fillId="2" borderId="6" xfId="0" applyNumberFormat="1" applyFont="1" applyFill="1" applyBorder="1"/>
    <xf numFmtId="41" fontId="36" fillId="2" borderId="6" xfId="0" applyNumberFormat="1" applyFont="1" applyFill="1" applyBorder="1"/>
    <xf numFmtId="165" fontId="36" fillId="2" borderId="6" xfId="1" applyNumberFormat="1" applyFont="1" applyFill="1" applyBorder="1"/>
    <xf numFmtId="37" fontId="36" fillId="2" borderId="0" xfId="0" applyNumberFormat="1" applyFont="1" applyFill="1" applyBorder="1"/>
    <xf numFmtId="41" fontId="36" fillId="2" borderId="6" xfId="0" applyNumberFormat="1" applyFont="1" applyFill="1" applyBorder="1" applyAlignment="1">
      <alignment horizontal="left"/>
    </xf>
    <xf numFmtId="42" fontId="10" fillId="2" borderId="15" xfId="0" applyNumberFormat="1" applyFont="1" applyFill="1" applyBorder="1"/>
    <xf numFmtId="42" fontId="36" fillId="3" borderId="0" xfId="0" applyNumberFormat="1" applyFont="1" applyFill="1" applyBorder="1"/>
    <xf numFmtId="166" fontId="36" fillId="2" borderId="0" xfId="0" applyNumberFormat="1" applyFont="1" applyFill="1" applyBorder="1"/>
    <xf numFmtId="42" fontId="5" fillId="3" borderId="0" xfId="1" applyNumberFormat="1" applyFont="1" applyFill="1" applyBorder="1"/>
    <xf numFmtId="42" fontId="5" fillId="3" borderId="0" xfId="2" applyNumberFormat="1" applyFont="1" applyFill="1" applyBorder="1"/>
    <xf numFmtId="165" fontId="36" fillId="2" borderId="11" xfId="0" applyNumberFormat="1" applyFont="1" applyFill="1" applyBorder="1"/>
    <xf numFmtId="43" fontId="36" fillId="2" borderId="6" xfId="0" applyNumberFormat="1" applyFont="1" applyFill="1" applyBorder="1" applyAlignment="1">
      <alignment horizontal="left"/>
    </xf>
    <xf numFmtId="44" fontId="36" fillId="2" borderId="0" xfId="1" applyNumberFormat="1" applyFont="1" applyFill="1" applyBorder="1"/>
    <xf numFmtId="44" fontId="10" fillId="2" borderId="0" xfId="0" applyNumberFormat="1" applyFont="1" applyFill="1" applyBorder="1"/>
    <xf numFmtId="44" fontId="36" fillId="2" borderId="11" xfId="0" applyNumberFormat="1" applyFont="1" applyFill="1" applyBorder="1"/>
    <xf numFmtId="44" fontId="36" fillId="2" borderId="0" xfId="0" applyNumberFormat="1" applyFont="1" applyFill="1" applyBorder="1"/>
    <xf numFmtId="43" fontId="36" fillId="2" borderId="0" xfId="1" applyNumberFormat="1" applyFont="1" applyFill="1" applyBorder="1"/>
    <xf numFmtId="43" fontId="36" fillId="2" borderId="6" xfId="1" applyNumberFormat="1" applyFont="1" applyFill="1" applyBorder="1"/>
    <xf numFmtId="0" fontId="13" fillId="2" borderId="0" xfId="1" applyNumberFormat="1" applyFont="1" applyFill="1" applyBorder="1" applyAlignment="1">
      <alignment horizontal="left"/>
    </xf>
    <xf numFmtId="170" fontId="0" fillId="0" borderId="0" xfId="0" applyNumberFormat="1"/>
    <xf numFmtId="41" fontId="10" fillId="2" borderId="0" xfId="1" applyNumberFormat="1" applyFont="1" applyFill="1" applyBorder="1"/>
    <xf numFmtId="165" fontId="0" fillId="0" borderId="0" xfId="0" applyNumberFormat="1"/>
    <xf numFmtId="0" fontId="36" fillId="2" borderId="0" xfId="0" applyFont="1" applyFill="1" applyBorder="1"/>
    <xf numFmtId="167" fontId="36" fillId="2" borderId="0" xfId="1" applyNumberFormat="1" applyFont="1" applyFill="1" applyBorder="1"/>
    <xf numFmtId="39" fontId="36" fillId="2" borderId="6" xfId="1" applyNumberFormat="1" applyFont="1" applyFill="1" applyBorder="1" applyAlignment="1">
      <alignment horizontal="right"/>
    </xf>
    <xf numFmtId="39" fontId="36" fillId="2" borderId="6" xfId="1" applyNumberFormat="1" applyFont="1" applyFill="1" applyBorder="1"/>
    <xf numFmtId="44" fontId="36" fillId="2" borderId="11" xfId="1" applyFont="1" applyFill="1" applyBorder="1"/>
    <xf numFmtId="44" fontId="36" fillId="2" borderId="0" xfId="1" applyFont="1" applyFill="1" applyBorder="1"/>
    <xf numFmtId="39" fontId="36" fillId="2" borderId="0" xfId="0" applyNumberFormat="1" applyFont="1" applyFill="1" applyBorder="1"/>
    <xf numFmtId="44" fontId="3" fillId="0" borderId="0" xfId="0" applyNumberFormat="1" applyFont="1"/>
    <xf numFmtId="41" fontId="36" fillId="2" borderId="0" xfId="0" applyNumberFormat="1" applyFont="1" applyFill="1" applyBorder="1"/>
    <xf numFmtId="44" fontId="0" fillId="0" borderId="0" xfId="0" applyNumberFormat="1"/>
    <xf numFmtId="0" fontId="4" fillId="5" borderId="0" xfId="0" applyFont="1" applyFill="1" applyBorder="1"/>
    <xf numFmtId="0" fontId="3" fillId="5" borderId="10" xfId="0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3" fillId="5" borderId="5" xfId="0" applyFont="1" applyFill="1" applyBorder="1"/>
    <xf numFmtId="0" fontId="3" fillId="5" borderId="0" xfId="0" applyFont="1" applyFill="1" applyBorder="1"/>
    <xf numFmtId="42" fontId="5" fillId="5" borderId="0" xfId="0" applyNumberFormat="1" applyFont="1" applyFill="1" applyBorder="1"/>
    <xf numFmtId="0" fontId="3" fillId="5" borderId="4" xfId="0" applyFont="1" applyFill="1" applyBorder="1"/>
    <xf numFmtId="0" fontId="15" fillId="5" borderId="0" xfId="0" applyFont="1" applyFill="1" applyBorder="1"/>
    <xf numFmtId="41" fontId="5" fillId="5" borderId="0" xfId="0" applyNumberFormat="1" applyFont="1" applyFill="1" applyBorder="1"/>
    <xf numFmtId="42" fontId="36" fillId="5" borderId="11" xfId="0" applyNumberFormat="1" applyFont="1" applyFill="1" applyBorder="1"/>
    <xf numFmtId="0" fontId="5" fillId="5" borderId="0" xfId="0" applyFont="1" applyFill="1" applyBorder="1"/>
    <xf numFmtId="0" fontId="0" fillId="5" borderId="5" xfId="0" applyFill="1" applyBorder="1"/>
    <xf numFmtId="0" fontId="33" fillId="5" borderId="0" xfId="0" applyFont="1" applyFill="1" applyBorder="1"/>
    <xf numFmtId="0" fontId="0" fillId="5" borderId="4" xfId="0" applyFill="1" applyBorder="1"/>
    <xf numFmtId="41" fontId="5" fillId="5" borderId="6" xfId="0" applyNumberFormat="1" applyFont="1" applyFill="1" applyBorder="1"/>
    <xf numFmtId="0" fontId="0" fillId="5" borderId="0" xfId="0" applyFill="1" applyBorder="1"/>
    <xf numFmtId="42" fontId="36" fillId="5" borderId="12" xfId="0" applyNumberFormat="1" applyFont="1" applyFill="1" applyBorder="1"/>
    <xf numFmtId="0" fontId="0" fillId="5" borderId="8" xfId="0" applyFill="1" applyBorder="1"/>
    <xf numFmtId="0" fontId="3" fillId="5" borderId="3" xfId="0" applyFont="1" applyFill="1" applyBorder="1"/>
    <xf numFmtId="0" fontId="3" fillId="5" borderId="9" xfId="0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>
      <selection activeCell="D14" sqref="D14"/>
    </sheetView>
  </sheetViews>
  <sheetFormatPr defaultRowHeight="12.75" x14ac:dyDescent="0.2"/>
  <cols>
    <col min="1" max="3" width="9.140625" style="159"/>
    <col min="4" max="4" width="42.5703125" style="159" customWidth="1"/>
    <col min="5" max="16384" width="9.140625" style="159"/>
  </cols>
  <sheetData>
    <row r="1" spans="1:29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</row>
    <row r="2" spans="1:29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</row>
    <row r="4" spans="1:29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</row>
    <row r="5" spans="1:29" x14ac:dyDescent="0.2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</row>
    <row r="6" spans="1:29" x14ac:dyDescent="0.2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</row>
    <row r="7" spans="1:29" x14ac:dyDescent="0.2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</row>
    <row r="8" spans="1:29" x14ac:dyDescent="0.2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</row>
    <row r="9" spans="1:29" x14ac:dyDescent="0.2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</row>
    <row r="10" spans="1:29" x14ac:dyDescent="0.2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</row>
    <row r="11" spans="1:29" x14ac:dyDescent="0.2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</row>
    <row r="12" spans="1:29" ht="59.25" x14ac:dyDescent="0.75">
      <c r="A12" s="156"/>
      <c r="B12" s="156"/>
      <c r="C12" s="156"/>
      <c r="D12" s="219" t="s">
        <v>6</v>
      </c>
      <c r="E12" s="156"/>
      <c r="F12" s="220"/>
      <c r="G12" s="156"/>
      <c r="H12" s="156"/>
      <c r="I12" s="156"/>
      <c r="J12" s="156"/>
      <c r="K12" s="156"/>
      <c r="L12" s="156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</row>
    <row r="13" spans="1:29" x14ac:dyDescent="0.2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</row>
    <row r="14" spans="1:29" ht="23.25" x14ac:dyDescent="0.35">
      <c r="A14" s="156"/>
      <c r="B14" s="156"/>
      <c r="C14" s="156"/>
      <c r="D14" s="221" t="s">
        <v>289</v>
      </c>
      <c r="E14" s="156"/>
      <c r="F14" s="156"/>
      <c r="G14" s="156"/>
      <c r="H14" s="156"/>
      <c r="I14" s="156"/>
      <c r="J14" s="156"/>
      <c r="K14" s="156"/>
      <c r="L14" s="156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</row>
    <row r="15" spans="1:29" x14ac:dyDescent="0.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</row>
    <row r="16" spans="1:29" x14ac:dyDescent="0.2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</row>
    <row r="17" spans="1:29" ht="15" x14ac:dyDescent="0.2">
      <c r="A17" s="156"/>
      <c r="B17" s="156"/>
      <c r="C17" s="156"/>
      <c r="D17" s="213"/>
      <c r="E17" s="156"/>
      <c r="F17" s="156"/>
      <c r="G17" s="156"/>
      <c r="H17" s="156"/>
      <c r="I17" s="156"/>
      <c r="J17" s="156"/>
      <c r="K17" s="156"/>
      <c r="L17" s="156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</row>
    <row r="18" spans="1:29" ht="15.75" x14ac:dyDescent="0.25">
      <c r="A18" s="156"/>
      <c r="B18" s="156"/>
      <c r="C18" s="156"/>
      <c r="D18" s="214" t="s">
        <v>117</v>
      </c>
      <c r="E18" s="156"/>
      <c r="F18" s="156"/>
      <c r="G18" s="156"/>
      <c r="H18" s="156"/>
      <c r="I18" s="156"/>
      <c r="J18" s="156"/>
      <c r="K18" s="156"/>
      <c r="L18" s="156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</row>
    <row r="19" spans="1:29" ht="15.75" x14ac:dyDescent="0.25">
      <c r="A19" s="156"/>
      <c r="B19" s="156"/>
      <c r="C19" s="156"/>
      <c r="D19" s="215" t="s">
        <v>118</v>
      </c>
      <c r="E19" s="156"/>
      <c r="F19" s="156"/>
      <c r="G19" s="156"/>
      <c r="H19" s="156"/>
      <c r="I19" s="156"/>
      <c r="J19" s="156"/>
      <c r="K19" s="156"/>
      <c r="L19" s="156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</row>
    <row r="20" spans="1:29" ht="15.75" x14ac:dyDescent="0.25">
      <c r="A20" s="156"/>
      <c r="B20" s="156"/>
      <c r="C20" s="156"/>
      <c r="D20" s="216" t="s">
        <v>114</v>
      </c>
      <c r="E20" s="156"/>
      <c r="F20" s="156"/>
      <c r="G20" s="156"/>
      <c r="H20" s="156"/>
      <c r="I20" s="156"/>
      <c r="J20" s="156"/>
      <c r="K20" s="156"/>
      <c r="L20" s="156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</row>
    <row r="21" spans="1:29" ht="15.75" x14ac:dyDescent="0.25">
      <c r="A21" s="156"/>
      <c r="B21" s="156"/>
      <c r="C21" s="156"/>
      <c r="D21" s="217" t="s">
        <v>115</v>
      </c>
      <c r="E21" s="156"/>
      <c r="F21" s="156"/>
      <c r="G21" s="156"/>
      <c r="H21" s="156"/>
      <c r="I21" s="156"/>
      <c r="J21" s="156"/>
      <c r="K21" s="156"/>
      <c r="L21" s="156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</row>
    <row r="22" spans="1:29" ht="15.75" x14ac:dyDescent="0.25">
      <c r="A22" s="156"/>
      <c r="B22" s="156"/>
      <c r="C22" s="156"/>
      <c r="D22" s="218" t="s">
        <v>116</v>
      </c>
      <c r="E22" s="156"/>
      <c r="F22" s="156"/>
      <c r="G22" s="156"/>
      <c r="H22" s="156"/>
      <c r="I22" s="156"/>
      <c r="J22" s="156"/>
      <c r="K22" s="156"/>
      <c r="L22" s="156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</row>
    <row r="23" spans="1:29" ht="15" x14ac:dyDescent="0.2">
      <c r="A23" s="156"/>
      <c r="B23" s="156"/>
      <c r="C23" s="156"/>
      <c r="D23" s="213"/>
      <c r="E23" s="156"/>
      <c r="F23" s="156"/>
      <c r="G23" s="156"/>
      <c r="H23" s="156"/>
      <c r="I23" s="156"/>
      <c r="J23" s="156"/>
      <c r="K23" s="156"/>
      <c r="L23" s="156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</row>
    <row r="24" spans="1:29" x14ac:dyDescent="0.2">
      <c r="A24" s="156"/>
      <c r="B24" s="156"/>
      <c r="C24" s="156"/>
      <c r="D24" s="297" t="s">
        <v>258</v>
      </c>
      <c r="E24" s="156"/>
      <c r="F24" s="156"/>
      <c r="G24" s="156"/>
      <c r="H24" s="156"/>
      <c r="I24" s="156"/>
      <c r="J24" s="156"/>
      <c r="K24" s="156"/>
      <c r="L24" s="156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</row>
    <row r="25" spans="1:29" x14ac:dyDescent="0.2">
      <c r="A25" s="156"/>
      <c r="B25" s="156"/>
      <c r="C25" s="156"/>
      <c r="D25" s="297" t="s">
        <v>259</v>
      </c>
      <c r="E25" s="156"/>
      <c r="F25" s="156"/>
      <c r="G25" s="156"/>
      <c r="H25" s="156"/>
      <c r="I25" s="156"/>
      <c r="J25" s="156"/>
      <c r="K25" s="156"/>
      <c r="L25" s="156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</row>
    <row r="26" spans="1:29" x14ac:dyDescent="0.2">
      <c r="A26" s="156"/>
      <c r="B26" s="156"/>
      <c r="C26" s="156"/>
      <c r="D26" s="297" t="s">
        <v>260</v>
      </c>
      <c r="E26" s="156"/>
      <c r="F26" s="156"/>
      <c r="G26" s="156"/>
      <c r="H26" s="156"/>
      <c r="I26" s="156"/>
      <c r="J26" s="156"/>
      <c r="K26" s="156"/>
      <c r="L26" s="156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</row>
    <row r="27" spans="1:29" x14ac:dyDescent="0.2">
      <c r="A27" s="156"/>
      <c r="B27" s="156"/>
      <c r="C27" s="156"/>
      <c r="D27" s="297" t="s">
        <v>261</v>
      </c>
      <c r="E27" s="156"/>
      <c r="F27" s="156"/>
      <c r="G27" s="156"/>
      <c r="H27" s="156"/>
      <c r="I27" s="156"/>
      <c r="J27" s="156"/>
      <c r="K27" s="156"/>
      <c r="L27" s="156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</row>
    <row r="28" spans="1:29" x14ac:dyDescent="0.2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</row>
    <row r="29" spans="1:29" x14ac:dyDescent="0.2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</row>
    <row r="30" spans="1:29" x14ac:dyDescent="0.2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</row>
    <row r="31" spans="1:29" x14ac:dyDescent="0.2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x14ac:dyDescent="0.2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29" x14ac:dyDescent="0.2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</row>
    <row r="34" spans="1:29" x14ac:dyDescent="0.2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</row>
    <row r="35" spans="1:29" x14ac:dyDescent="0.2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</row>
    <row r="36" spans="1:29" x14ac:dyDescent="0.2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</row>
    <row r="37" spans="1:29" x14ac:dyDescent="0.2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</row>
    <row r="38" spans="1:29" x14ac:dyDescent="0.2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29" x14ac:dyDescent="0.2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29" x14ac:dyDescent="0.2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</row>
    <row r="41" spans="1:29" x14ac:dyDescent="0.2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</row>
    <row r="42" spans="1:29" x14ac:dyDescent="0.2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</row>
    <row r="43" spans="1:29" x14ac:dyDescent="0.2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</row>
    <row r="44" spans="1:29" x14ac:dyDescent="0.2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</row>
    <row r="45" spans="1:29" x14ac:dyDescent="0.2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</row>
    <row r="46" spans="1:29" x14ac:dyDescent="0.2">
      <c r="A46" s="157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</row>
    <row r="47" spans="1:29" x14ac:dyDescent="0.2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</row>
    <row r="48" spans="1:29" x14ac:dyDescent="0.2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</row>
    <row r="49" spans="1:12" x14ac:dyDescent="0.2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 x14ac:dyDescent="0.2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</row>
    <row r="51" spans="1:12" x14ac:dyDescent="0.2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</row>
    <row r="52" spans="1:12" x14ac:dyDescent="0.2">
      <c r="A52" s="157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</row>
    <row r="53" spans="1:12" x14ac:dyDescent="0.2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</row>
    <row r="54" spans="1:12" x14ac:dyDescent="0.2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</row>
    <row r="55" spans="1:12" x14ac:dyDescent="0.2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</row>
    <row r="56" spans="1:12" x14ac:dyDescent="0.2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</row>
    <row r="57" spans="1:12" x14ac:dyDescent="0.2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</row>
    <row r="58" spans="1:12" x14ac:dyDescent="0.2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</row>
    <row r="59" spans="1:12" x14ac:dyDescent="0.2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</row>
    <row r="60" spans="1:12" x14ac:dyDescent="0.2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</row>
    <row r="61" spans="1:12" x14ac:dyDescent="0.2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</row>
    <row r="62" spans="1:12" x14ac:dyDescent="0.2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</row>
    <row r="63" spans="1:12" x14ac:dyDescent="0.2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</row>
    <row r="64" spans="1:12" x14ac:dyDescent="0.2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</row>
    <row r="65" spans="1:12" x14ac:dyDescent="0.2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</row>
    <row r="66" spans="1:12" x14ac:dyDescent="0.2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</row>
    <row r="67" spans="1:12" x14ac:dyDescent="0.2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</row>
    <row r="68" spans="1:12" x14ac:dyDescent="0.2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</row>
    <row r="69" spans="1:12" x14ac:dyDescent="0.2">
      <c r="A69" s="157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</row>
    <row r="70" spans="1:12" x14ac:dyDescent="0.2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</row>
    <row r="71" spans="1:12" x14ac:dyDescent="0.2">
      <c r="A71" s="157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</row>
    <row r="72" spans="1:12" x14ac:dyDescent="0.2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</row>
    <row r="73" spans="1:12" x14ac:dyDescent="0.2">
      <c r="A73" s="157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</row>
    <row r="74" spans="1:12" x14ac:dyDescent="0.2">
      <c r="A74" s="157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</row>
    <row r="75" spans="1:12" x14ac:dyDescent="0.2">
      <c r="A75" s="157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</row>
    <row r="76" spans="1:12" x14ac:dyDescent="0.2">
      <c r="A76" s="157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</row>
    <row r="77" spans="1:12" x14ac:dyDescent="0.2">
      <c r="A77" s="157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</row>
    <row r="78" spans="1:12" x14ac:dyDescent="0.2">
      <c r="A78" s="157"/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</row>
    <row r="79" spans="1:12" x14ac:dyDescent="0.2">
      <c r="A79" s="157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</row>
    <row r="80" spans="1:12" x14ac:dyDescent="0.2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</row>
    <row r="81" spans="1:12" x14ac:dyDescent="0.2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</row>
    <row r="82" spans="1:12" x14ac:dyDescent="0.2">
      <c r="A82" s="157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</row>
    <row r="83" spans="1:12" x14ac:dyDescent="0.2">
      <c r="A83" s="157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</row>
    <row r="84" spans="1:12" x14ac:dyDescent="0.2">
      <c r="A84" s="157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</row>
    <row r="85" spans="1:12" x14ac:dyDescent="0.2">
      <c r="A85" s="157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</row>
    <row r="86" spans="1:12" x14ac:dyDescent="0.2">
      <c r="A86" s="157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</row>
    <row r="87" spans="1:12" x14ac:dyDescent="0.2">
      <c r="A87" s="157"/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</row>
    <row r="88" spans="1:12" x14ac:dyDescent="0.2">
      <c r="A88" s="157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</row>
    <row r="89" spans="1:12" x14ac:dyDescent="0.2">
      <c r="A89" s="157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</row>
    <row r="90" spans="1:12" x14ac:dyDescent="0.2">
      <c r="A90" s="157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</row>
    <row r="91" spans="1:12" x14ac:dyDescent="0.2">
      <c r="A91" s="157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</row>
    <row r="92" spans="1:12" x14ac:dyDescent="0.2">
      <c r="A92" s="157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</row>
    <row r="93" spans="1:12" x14ac:dyDescent="0.2">
      <c r="A93" s="157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</row>
    <row r="94" spans="1:12" x14ac:dyDescent="0.2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</row>
    <row r="95" spans="1:12" x14ac:dyDescent="0.2">
      <c r="A95" s="157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</row>
    <row r="96" spans="1:12" x14ac:dyDescent="0.2">
      <c r="A96" s="157"/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</row>
    <row r="97" spans="1:12" x14ac:dyDescent="0.2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</row>
    <row r="98" spans="1:12" x14ac:dyDescent="0.2">
      <c r="A98" s="157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</row>
    <row r="99" spans="1:12" x14ac:dyDescent="0.2">
      <c r="A99" s="157"/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</row>
    <row r="100" spans="1:12" x14ac:dyDescent="0.2">
      <c r="A100" s="157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</row>
    <row r="101" spans="1:12" x14ac:dyDescent="0.2">
      <c r="A101" s="157"/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</row>
    <row r="102" spans="1:12" x14ac:dyDescent="0.2">
      <c r="A102" s="157"/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</row>
    <row r="103" spans="1:12" x14ac:dyDescent="0.2">
      <c r="A103" s="157"/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</row>
    <row r="104" spans="1:12" x14ac:dyDescent="0.2">
      <c r="A104" s="157"/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</row>
    <row r="105" spans="1:12" x14ac:dyDescent="0.2">
      <c r="A105" s="157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</row>
    <row r="106" spans="1:12" x14ac:dyDescent="0.2">
      <c r="A106" s="157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"/>
  <dimension ref="A1:I2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6" width="2.7109375" customWidth="1"/>
    <col min="7" max="7" width="16.140625" bestFit="1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42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313</v>
      </c>
      <c r="D7" s="56">
        <v>510000</v>
      </c>
      <c r="E7" s="57"/>
      <c r="F7" s="2"/>
      <c r="G7" s="2"/>
      <c r="H7" s="2"/>
      <c r="I7" s="2"/>
    </row>
    <row r="8" spans="2:9" ht="15" x14ac:dyDescent="0.2">
      <c r="B8" s="55"/>
      <c r="C8" s="53" t="s">
        <v>314</v>
      </c>
      <c r="D8" s="60">
        <v>3600000</v>
      </c>
      <c r="E8" s="57"/>
      <c r="F8" s="2"/>
      <c r="G8" s="2"/>
      <c r="H8" s="2"/>
      <c r="I8" s="2"/>
    </row>
    <row r="9" spans="2:9" ht="15" x14ac:dyDescent="0.2">
      <c r="B9" s="55"/>
      <c r="C9" s="53"/>
      <c r="D9" s="56"/>
      <c r="E9" s="57"/>
      <c r="F9" s="2"/>
      <c r="G9" s="2"/>
      <c r="H9" s="2"/>
      <c r="I9" s="2"/>
    </row>
    <row r="10" spans="2:9" ht="15" x14ac:dyDescent="0.2">
      <c r="B10" s="55"/>
      <c r="C10" s="53" t="s">
        <v>293</v>
      </c>
      <c r="D10" s="56">
        <v>545000</v>
      </c>
      <c r="E10" s="59"/>
      <c r="F10" s="2"/>
      <c r="G10" s="2"/>
      <c r="H10" s="2"/>
      <c r="I10" s="2"/>
    </row>
    <row r="11" spans="2:9" ht="15" x14ac:dyDescent="0.2">
      <c r="B11" s="55"/>
      <c r="C11" s="53" t="s">
        <v>294</v>
      </c>
      <c r="D11" s="58">
        <v>3850000</v>
      </c>
      <c r="E11" s="59"/>
      <c r="F11" s="2"/>
      <c r="G11" s="2"/>
      <c r="H11" s="2"/>
      <c r="I11" s="2"/>
    </row>
    <row r="12" spans="2:9" ht="15" x14ac:dyDescent="0.2">
      <c r="B12" s="55"/>
      <c r="C12" s="53"/>
      <c r="D12" s="58"/>
      <c r="E12" s="59"/>
      <c r="F12" s="2"/>
      <c r="G12" s="2"/>
      <c r="H12" s="2"/>
      <c r="I12" s="2"/>
    </row>
    <row r="13" spans="2:9" ht="15" x14ac:dyDescent="0.2">
      <c r="B13" s="55"/>
      <c r="C13" s="53" t="s">
        <v>44</v>
      </c>
      <c r="D13" s="56">
        <v>275000</v>
      </c>
      <c r="E13" s="59"/>
      <c r="F13" s="2"/>
      <c r="G13" s="2"/>
      <c r="H13" s="2"/>
      <c r="I13" s="2"/>
    </row>
    <row r="14" spans="2:9" ht="15.75" thickBot="1" x14ac:dyDescent="0.25">
      <c r="B14" s="61"/>
      <c r="C14" s="62"/>
      <c r="D14" s="62"/>
      <c r="E14" s="63"/>
      <c r="F14" s="2"/>
      <c r="G14" s="2"/>
      <c r="H14" s="2"/>
      <c r="I14" s="2"/>
    </row>
    <row r="15" spans="2:9" ht="15" x14ac:dyDescent="0.2">
      <c r="C15" s="2"/>
      <c r="D15" s="2"/>
      <c r="E15" s="2"/>
      <c r="F15" s="2"/>
      <c r="G15" s="2"/>
      <c r="H15" s="2"/>
      <c r="I15" s="2"/>
    </row>
    <row r="16" spans="2:9" ht="15" x14ac:dyDescent="0.2">
      <c r="C16" s="3" t="s">
        <v>10</v>
      </c>
      <c r="D16" s="2"/>
      <c r="E16" s="2"/>
      <c r="F16" s="2"/>
      <c r="G16" s="2"/>
      <c r="H16" s="2"/>
      <c r="I16" s="2"/>
    </row>
    <row r="17" spans="1:9" ht="15.75" thickBot="1" x14ac:dyDescent="0.25">
      <c r="A17" s="40"/>
      <c r="C17" s="98"/>
      <c r="D17" s="2"/>
      <c r="E17" s="39"/>
      <c r="F17" s="39"/>
      <c r="G17" s="2"/>
      <c r="H17" s="2"/>
      <c r="I17" s="2"/>
    </row>
    <row r="18" spans="1:9" ht="15" x14ac:dyDescent="0.2">
      <c r="A18" s="50"/>
      <c r="B18" s="68"/>
      <c r="C18" s="4"/>
      <c r="D18" s="94"/>
      <c r="E18" s="80"/>
      <c r="F18" s="2"/>
    </row>
    <row r="19" spans="1:9" ht="15.75" x14ac:dyDescent="0.25">
      <c r="A19" s="50"/>
      <c r="B19" s="69"/>
      <c r="C19" s="25" t="s">
        <v>120</v>
      </c>
      <c r="D19" s="104">
        <f>D13-((D11+D10)-(D8+D7))</f>
        <v>-10000</v>
      </c>
      <c r="E19" s="85"/>
      <c r="F19" s="2"/>
    </row>
    <row r="20" spans="1:9" ht="13.5" thickBot="1" x14ac:dyDescent="0.25">
      <c r="A20" s="50"/>
      <c r="B20" s="70"/>
      <c r="C20" s="21"/>
      <c r="D20" s="105"/>
      <c r="E20" s="102"/>
    </row>
    <row r="21" spans="1:9" x14ac:dyDescent="0.2">
      <c r="A21" s="40"/>
      <c r="F21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11"/>
  <dimension ref="A1:I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6" width="22.85546875" customWidth="1"/>
    <col min="7" max="7" width="13" bestFit="1" customWidth="1"/>
    <col min="8" max="8" width="12.42578125" customWidth="1"/>
    <col min="9" max="9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255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209</v>
      </c>
      <c r="D7" s="53"/>
      <c r="E7" s="106"/>
      <c r="F7" s="2"/>
      <c r="G7" s="2"/>
      <c r="H7" s="2"/>
      <c r="I7" s="2"/>
    </row>
    <row r="8" spans="2:9" ht="15" x14ac:dyDescent="0.2">
      <c r="B8" s="55"/>
      <c r="C8" s="53" t="s">
        <v>295</v>
      </c>
      <c r="D8" s="227">
        <f>'#8'!D17</f>
        <v>80000</v>
      </c>
      <c r="E8" s="57"/>
      <c r="F8" s="2"/>
      <c r="G8" s="2"/>
      <c r="H8" s="2"/>
      <c r="I8" s="2"/>
    </row>
    <row r="9" spans="2:9" ht="15" x14ac:dyDescent="0.2">
      <c r="B9" s="55"/>
      <c r="C9" s="53" t="s">
        <v>296</v>
      </c>
      <c r="D9" s="228">
        <f>'#9'!D19</f>
        <v>-10000</v>
      </c>
      <c r="E9" s="57"/>
      <c r="F9" s="2"/>
      <c r="G9" s="2"/>
      <c r="H9" s="2"/>
      <c r="I9" s="2"/>
    </row>
    <row r="10" spans="2:9" ht="15" x14ac:dyDescent="0.2">
      <c r="B10" s="55"/>
      <c r="C10" s="53"/>
      <c r="D10" s="56"/>
      <c r="E10" s="57"/>
      <c r="F10" s="2"/>
      <c r="G10" s="2"/>
      <c r="H10" s="2"/>
      <c r="I10" s="2"/>
    </row>
    <row r="11" spans="2:9" ht="15" x14ac:dyDescent="0.2">
      <c r="B11" s="55"/>
      <c r="C11" s="53" t="s">
        <v>45</v>
      </c>
      <c r="D11" s="56"/>
      <c r="E11" s="57"/>
      <c r="F11" s="2"/>
      <c r="G11" s="2"/>
      <c r="H11" s="2"/>
      <c r="I11" s="2"/>
    </row>
    <row r="12" spans="2:9" ht="15" x14ac:dyDescent="0.2">
      <c r="B12" s="55"/>
      <c r="C12" s="53" t="s">
        <v>297</v>
      </c>
      <c r="D12" s="56">
        <v>975000</v>
      </c>
      <c r="E12" s="59"/>
      <c r="F12" s="2"/>
      <c r="G12" s="2"/>
      <c r="H12" s="2"/>
      <c r="I12" s="2"/>
    </row>
    <row r="13" spans="2:9" ht="15" x14ac:dyDescent="0.2">
      <c r="B13" s="55"/>
      <c r="C13" s="53" t="s">
        <v>46</v>
      </c>
      <c r="D13" s="60">
        <v>-132000</v>
      </c>
      <c r="E13" s="59"/>
      <c r="F13" s="2"/>
      <c r="G13" s="2"/>
      <c r="H13" s="2"/>
      <c r="I13" s="2"/>
    </row>
    <row r="14" spans="2:9" ht="15.75" thickBot="1" x14ac:dyDescent="0.25">
      <c r="B14" s="61"/>
      <c r="C14" s="62"/>
      <c r="D14" s="62"/>
      <c r="E14" s="63"/>
      <c r="F14" s="2"/>
      <c r="G14" s="2"/>
      <c r="H14" s="2"/>
      <c r="I14" s="2"/>
    </row>
    <row r="15" spans="2:9" ht="15" x14ac:dyDescent="0.2">
      <c r="C15" s="2"/>
      <c r="D15" s="2"/>
      <c r="E15" s="2"/>
      <c r="F15" s="2"/>
      <c r="G15" s="2"/>
      <c r="H15" s="2"/>
      <c r="I15" s="2"/>
    </row>
    <row r="16" spans="2:9" ht="15" x14ac:dyDescent="0.2">
      <c r="C16" s="3" t="s">
        <v>10</v>
      </c>
      <c r="D16" s="2"/>
      <c r="E16" s="2"/>
      <c r="F16" s="2"/>
      <c r="G16" s="2"/>
      <c r="H16" s="2"/>
      <c r="I16" s="2"/>
    </row>
    <row r="17" spans="1:9" ht="15.75" thickBot="1" x14ac:dyDescent="0.25">
      <c r="A17" s="40"/>
      <c r="C17" s="98"/>
      <c r="D17" s="2"/>
      <c r="E17" s="39"/>
      <c r="F17" s="39"/>
      <c r="G17" s="2"/>
      <c r="H17" s="2"/>
      <c r="I17" s="2"/>
    </row>
    <row r="18" spans="1:9" ht="15" x14ac:dyDescent="0.2">
      <c r="A18" s="50"/>
      <c r="B18" s="68"/>
      <c r="C18" s="4"/>
      <c r="D18" s="94"/>
      <c r="E18" s="80"/>
    </row>
    <row r="19" spans="1:9" ht="15" x14ac:dyDescent="0.2">
      <c r="A19" s="50"/>
      <c r="B19" s="69"/>
      <c r="C19" s="25" t="s">
        <v>263</v>
      </c>
      <c r="D19" s="107">
        <f>D8+D9</f>
        <v>70000</v>
      </c>
      <c r="E19" s="85"/>
    </row>
    <row r="20" spans="1:9" ht="15" x14ac:dyDescent="0.2">
      <c r="A20" s="50"/>
      <c r="B20" s="69"/>
      <c r="C20" s="25"/>
      <c r="D20" s="107"/>
      <c r="E20" s="85"/>
    </row>
    <row r="21" spans="1:9" ht="15.75" x14ac:dyDescent="0.25">
      <c r="A21" s="50"/>
      <c r="B21" s="69"/>
      <c r="C21" s="25" t="s">
        <v>264</v>
      </c>
      <c r="D21" s="108">
        <f>D19+D13+D12</f>
        <v>913000</v>
      </c>
      <c r="E21" s="8"/>
    </row>
    <row r="22" spans="1:9" ht="13.5" thickBot="1" x14ac:dyDescent="0.25">
      <c r="A22" s="50"/>
      <c r="B22" s="70"/>
      <c r="C22" s="21"/>
      <c r="D22" s="103"/>
      <c r="E22" s="102"/>
    </row>
    <row r="23" spans="1:9" x14ac:dyDescent="0.2">
      <c r="A23" s="40"/>
      <c r="F23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4"/>
  <dimension ref="A1:AS381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45.28515625" bestFit="1" customWidth="1"/>
    <col min="4" max="5" width="12.140625" customWidth="1"/>
    <col min="6" max="6" width="3.140625" customWidth="1"/>
    <col min="7" max="7" width="30.42578125" customWidth="1"/>
    <col min="8" max="9" width="12.140625" customWidth="1"/>
    <col min="10" max="10" width="3.140625" customWidth="1"/>
    <col min="11" max="11" width="19.28515625" customWidth="1"/>
    <col min="12" max="12" width="11" bestFit="1" customWidth="1"/>
    <col min="13" max="13" width="3.140625" customWidth="1"/>
    <col min="14" max="14" width="7.85546875" customWidth="1"/>
    <col min="15" max="15" width="11" bestFit="1" customWidth="1"/>
    <col min="16" max="16" width="3.140625" customWidth="1"/>
  </cols>
  <sheetData>
    <row r="1" spans="2:10" ht="18" x14ac:dyDescent="0.25">
      <c r="C1" s="1" t="s">
        <v>6</v>
      </c>
      <c r="D1" s="1"/>
    </row>
    <row r="2" spans="2:10" ht="15" x14ac:dyDescent="0.2">
      <c r="C2" s="2" t="s">
        <v>268</v>
      </c>
      <c r="D2" s="2"/>
    </row>
    <row r="4" spans="2:10" ht="15" x14ac:dyDescent="0.2">
      <c r="C4" s="3" t="s">
        <v>8</v>
      </c>
      <c r="D4" s="3"/>
      <c r="E4" s="2"/>
      <c r="F4" s="2"/>
      <c r="G4" s="2"/>
      <c r="H4" s="2"/>
      <c r="I4" s="2"/>
      <c r="J4" s="2"/>
    </row>
    <row r="5" spans="2:10" ht="15.75" thickBot="1" x14ac:dyDescent="0.25">
      <c r="C5" s="98"/>
      <c r="D5" s="98"/>
      <c r="E5" s="39"/>
      <c r="F5" s="2"/>
      <c r="G5" s="2"/>
      <c r="H5" s="2"/>
      <c r="I5" s="2"/>
      <c r="J5" s="2"/>
    </row>
    <row r="6" spans="2:10" ht="15" x14ac:dyDescent="0.2">
      <c r="B6" s="51"/>
      <c r="C6" s="185"/>
      <c r="D6" s="185"/>
      <c r="E6" s="184"/>
      <c r="F6" s="184"/>
      <c r="G6" s="184"/>
      <c r="H6" s="184"/>
      <c r="I6" s="184"/>
      <c r="J6" s="54"/>
    </row>
    <row r="7" spans="2:10" ht="15.75" x14ac:dyDescent="0.25">
      <c r="B7" s="55"/>
      <c r="C7" s="359" t="s">
        <v>229</v>
      </c>
      <c r="D7" s="359"/>
      <c r="E7" s="359"/>
      <c r="F7" s="359"/>
      <c r="G7" s="359"/>
      <c r="H7" s="359"/>
      <c r="I7" s="359"/>
      <c r="J7" s="360"/>
    </row>
    <row r="8" spans="2:10" ht="15.75" x14ac:dyDescent="0.25">
      <c r="B8" s="55"/>
      <c r="C8" s="52"/>
      <c r="D8" s="270">
        <v>2015</v>
      </c>
      <c r="E8" s="270">
        <v>2014</v>
      </c>
      <c r="F8" s="245"/>
      <c r="G8" s="245"/>
      <c r="H8" s="270">
        <v>2015</v>
      </c>
      <c r="I8" s="270">
        <v>2014</v>
      </c>
      <c r="J8" s="106"/>
    </row>
    <row r="9" spans="2:10" ht="15" x14ac:dyDescent="0.2">
      <c r="B9" s="55"/>
      <c r="C9" s="53" t="s">
        <v>221</v>
      </c>
      <c r="D9" s="53"/>
      <c r="E9" s="64"/>
      <c r="F9" s="190"/>
      <c r="G9" s="271" t="s">
        <v>236</v>
      </c>
      <c r="H9" s="271"/>
      <c r="I9" s="64"/>
      <c r="J9" s="106"/>
    </row>
    <row r="10" spans="2:10" ht="15" x14ac:dyDescent="0.2">
      <c r="B10" s="55"/>
      <c r="C10" s="53" t="s">
        <v>222</v>
      </c>
      <c r="D10" s="64">
        <v>80</v>
      </c>
      <c r="E10" s="64">
        <v>60</v>
      </c>
      <c r="F10" s="190"/>
      <c r="G10" s="271" t="s">
        <v>233</v>
      </c>
      <c r="H10" s="64">
        <v>140</v>
      </c>
      <c r="I10" s="64">
        <v>125</v>
      </c>
      <c r="J10" s="106"/>
    </row>
    <row r="11" spans="2:10" ht="15" x14ac:dyDescent="0.2">
      <c r="B11" s="55"/>
      <c r="C11" s="53" t="s">
        <v>223</v>
      </c>
      <c r="D11" s="272">
        <v>185</v>
      </c>
      <c r="E11" s="272">
        <v>170</v>
      </c>
      <c r="F11" s="190"/>
      <c r="G11" s="271" t="s">
        <v>199</v>
      </c>
      <c r="H11" s="272">
        <v>160</v>
      </c>
      <c r="I11" s="272">
        <v>150</v>
      </c>
      <c r="J11" s="106"/>
    </row>
    <row r="12" spans="2:10" ht="15" x14ac:dyDescent="0.2">
      <c r="B12" s="55"/>
      <c r="C12" s="53" t="s">
        <v>224</v>
      </c>
      <c r="D12" s="273">
        <v>405</v>
      </c>
      <c r="E12" s="273">
        <v>385</v>
      </c>
      <c r="F12" s="190"/>
      <c r="G12" s="271" t="s">
        <v>226</v>
      </c>
      <c r="H12" s="273">
        <v>370</v>
      </c>
      <c r="I12" s="273">
        <v>340</v>
      </c>
      <c r="J12" s="106"/>
    </row>
    <row r="13" spans="2:10" ht="15" x14ac:dyDescent="0.2">
      <c r="B13" s="55"/>
      <c r="C13" s="53" t="s">
        <v>225</v>
      </c>
      <c r="D13" s="312">
        <f>SUM(D10:D12)</f>
        <v>670</v>
      </c>
      <c r="E13" s="312">
        <f>SUM(E10:E12)</f>
        <v>615</v>
      </c>
      <c r="F13" s="190"/>
      <c r="G13" s="271" t="s">
        <v>227</v>
      </c>
      <c r="H13" s="312">
        <f>SUM(H10:H12)</f>
        <v>670</v>
      </c>
      <c r="I13" s="312">
        <f>SUM(I10:I12)</f>
        <v>615</v>
      </c>
      <c r="J13" s="106"/>
    </row>
    <row r="14" spans="2:10" ht="15" x14ac:dyDescent="0.2">
      <c r="B14" s="55"/>
      <c r="C14" s="53"/>
      <c r="D14" s="247"/>
      <c r="E14" s="247"/>
      <c r="F14" s="190"/>
      <c r="G14" s="271"/>
      <c r="H14" s="247"/>
      <c r="I14" s="247"/>
      <c r="J14" s="106"/>
    </row>
    <row r="15" spans="2:10" ht="15.75" x14ac:dyDescent="0.25">
      <c r="B15" s="55"/>
      <c r="C15" s="359" t="s">
        <v>228</v>
      </c>
      <c r="D15" s="359"/>
      <c r="E15" s="247"/>
      <c r="F15" s="190"/>
      <c r="G15" s="271"/>
      <c r="H15" s="247"/>
      <c r="I15" s="247"/>
      <c r="J15" s="106"/>
    </row>
    <row r="16" spans="2:10" ht="15" x14ac:dyDescent="0.2">
      <c r="B16" s="55"/>
      <c r="C16" s="53" t="s">
        <v>230</v>
      </c>
      <c r="D16" s="64">
        <v>785</v>
      </c>
      <c r="E16" s="247"/>
      <c r="F16" s="190"/>
      <c r="G16" s="271"/>
      <c r="H16" s="247"/>
      <c r="I16" s="247"/>
      <c r="J16" s="106"/>
    </row>
    <row r="17" spans="1:45" ht="15" x14ac:dyDescent="0.2">
      <c r="B17" s="55"/>
      <c r="C17" s="53" t="s">
        <v>231</v>
      </c>
      <c r="D17" s="272">
        <v>575</v>
      </c>
      <c r="E17" s="247"/>
      <c r="F17" s="190"/>
      <c r="G17" s="271"/>
      <c r="H17" s="247"/>
      <c r="I17" s="247"/>
      <c r="J17" s="106"/>
    </row>
    <row r="18" spans="1:45" ht="15" x14ac:dyDescent="0.2">
      <c r="B18" s="55"/>
      <c r="C18" s="53" t="s">
        <v>109</v>
      </c>
      <c r="D18" s="273">
        <v>90</v>
      </c>
      <c r="E18" s="247"/>
      <c r="F18" s="190"/>
      <c r="G18" s="271"/>
      <c r="H18" s="247"/>
      <c r="I18" s="247"/>
      <c r="J18" s="106"/>
    </row>
    <row r="19" spans="1:45" ht="15" x14ac:dyDescent="0.2">
      <c r="B19" s="55"/>
      <c r="C19" s="53" t="s">
        <v>47</v>
      </c>
      <c r="D19" s="312">
        <f>D16-D17-D18</f>
        <v>120</v>
      </c>
      <c r="E19" s="247"/>
      <c r="F19" s="190"/>
      <c r="G19" s="271"/>
      <c r="H19" s="247"/>
      <c r="I19" s="247"/>
      <c r="J19" s="106"/>
    </row>
    <row r="20" spans="1:45" ht="15" x14ac:dyDescent="0.2">
      <c r="B20" s="55"/>
      <c r="C20" s="53"/>
      <c r="D20" s="64"/>
      <c r="E20" s="247"/>
      <c r="F20" s="190"/>
      <c r="G20" s="271"/>
      <c r="H20" s="247"/>
      <c r="I20" s="247"/>
      <c r="J20" s="106"/>
    </row>
    <row r="21" spans="1:45" ht="15" x14ac:dyDescent="0.2">
      <c r="B21" s="55"/>
      <c r="C21" s="53" t="s">
        <v>48</v>
      </c>
      <c r="D21" s="64">
        <v>95</v>
      </c>
      <c r="E21" s="247"/>
      <c r="F21" s="190"/>
      <c r="G21" s="271"/>
      <c r="H21" s="247"/>
      <c r="I21" s="247"/>
      <c r="J21" s="106"/>
    </row>
    <row r="22" spans="1:45" ht="15.75" thickBot="1" x14ac:dyDescent="0.25">
      <c r="B22" s="61"/>
      <c r="C22" s="62"/>
      <c r="D22" s="62"/>
      <c r="E22" s="62"/>
      <c r="F22" s="62"/>
      <c r="G22" s="62"/>
      <c r="H22" s="62"/>
      <c r="I22" s="62"/>
      <c r="J22" s="63"/>
    </row>
    <row r="23" spans="1:45" ht="15" x14ac:dyDescent="0.2">
      <c r="C23" s="2"/>
      <c r="D23" s="2"/>
      <c r="E23" s="2"/>
      <c r="F23" s="2"/>
      <c r="G23" s="2"/>
      <c r="H23" s="2"/>
      <c r="I23" s="2"/>
      <c r="J23" s="2"/>
    </row>
    <row r="24" spans="1:45" ht="15" x14ac:dyDescent="0.2">
      <c r="C24" s="3" t="s">
        <v>10</v>
      </c>
      <c r="D24" s="3"/>
      <c r="E24" s="2"/>
      <c r="F24" s="2"/>
      <c r="G24" s="2"/>
      <c r="H24" s="2"/>
      <c r="I24" s="2"/>
      <c r="J24" s="2"/>
    </row>
    <row r="25" spans="1:45" ht="15" x14ac:dyDescent="0.2">
      <c r="B25" s="40"/>
      <c r="C25" s="40"/>
      <c r="D25" s="40"/>
      <c r="E25" s="40"/>
      <c r="F25" s="40"/>
      <c r="G25" s="40"/>
      <c r="H25" s="40"/>
      <c r="I25" s="109"/>
      <c r="J25" s="113"/>
      <c r="K25" s="114"/>
      <c r="L25" s="111"/>
      <c r="M25" s="109"/>
      <c r="N25" s="109"/>
    </row>
    <row r="26" spans="1:45" ht="15.75" thickBo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15" x14ac:dyDescent="0.2">
      <c r="A27" s="2"/>
      <c r="B27" s="137"/>
      <c r="C27" s="4"/>
      <c r="D27" s="4"/>
      <c r="E27" s="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15.75" x14ac:dyDescent="0.25">
      <c r="A28" s="2"/>
      <c r="B28" s="11"/>
      <c r="C28" s="361" t="s">
        <v>160</v>
      </c>
      <c r="D28" s="362"/>
      <c r="E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15.75" x14ac:dyDescent="0.25">
      <c r="A29" s="2"/>
      <c r="B29" s="11"/>
      <c r="C29" s="95" t="s">
        <v>161</v>
      </c>
      <c r="D29" s="10"/>
      <c r="E29" s="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15" x14ac:dyDescent="0.2">
      <c r="A30" s="2"/>
      <c r="B30" s="11"/>
      <c r="C30" s="10" t="s">
        <v>267</v>
      </c>
      <c r="D30" s="254">
        <f>D19</f>
        <v>120</v>
      </c>
      <c r="E30" s="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15" x14ac:dyDescent="0.2">
      <c r="A31" s="2"/>
      <c r="B31" s="11"/>
      <c r="C31" s="10" t="s">
        <v>266</v>
      </c>
      <c r="D31" s="262">
        <f>D18</f>
        <v>90</v>
      </c>
      <c r="E31" s="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15" customHeight="1" x14ac:dyDescent="0.2">
      <c r="A32" s="2"/>
      <c r="B32" s="11"/>
      <c r="C32" s="10" t="s">
        <v>265</v>
      </c>
      <c r="D32" s="262">
        <f>E11-D11</f>
        <v>-15</v>
      </c>
      <c r="E32" s="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15" customHeight="1" x14ac:dyDescent="0.2">
      <c r="A33" s="2"/>
      <c r="B33" s="11"/>
      <c r="C33" s="10" t="s">
        <v>166</v>
      </c>
      <c r="D33" s="262">
        <f>H10-I10</f>
        <v>15</v>
      </c>
      <c r="E33" s="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16.5" thickBot="1" x14ac:dyDescent="0.3">
      <c r="A34" s="2"/>
      <c r="B34" s="11"/>
      <c r="C34" s="95" t="s">
        <v>169</v>
      </c>
      <c r="D34" s="274">
        <f>SUM(D30:D33)</f>
        <v>210</v>
      </c>
      <c r="E34" s="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15" customHeight="1" thickTop="1" x14ac:dyDescent="0.2">
      <c r="A35" s="2"/>
      <c r="B35" s="11"/>
      <c r="C35" s="10"/>
      <c r="D35" s="10"/>
      <c r="E35" s="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15" customHeight="1" x14ac:dyDescent="0.25">
      <c r="B36" s="12"/>
      <c r="C36" s="95" t="s">
        <v>234</v>
      </c>
      <c r="D36" s="13"/>
      <c r="E36" s="81"/>
    </row>
    <row r="37" spans="1:45" ht="15" customHeight="1" x14ac:dyDescent="0.2">
      <c r="B37" s="12"/>
      <c r="C37" s="10" t="s">
        <v>171</v>
      </c>
      <c r="D37" s="275">
        <f>E12-D12-D18</f>
        <v>-110</v>
      </c>
      <c r="E37" s="81"/>
    </row>
    <row r="38" spans="1:45" ht="15" customHeight="1" thickBot="1" x14ac:dyDescent="0.3">
      <c r="B38" s="12"/>
      <c r="C38" s="95" t="s">
        <v>173</v>
      </c>
      <c r="D38" s="277">
        <f>SUM(D37:D37)</f>
        <v>-110</v>
      </c>
      <c r="E38" s="81"/>
    </row>
    <row r="39" spans="1:45" ht="15" customHeight="1" thickTop="1" x14ac:dyDescent="0.2">
      <c r="B39" s="12"/>
      <c r="C39" s="13"/>
      <c r="D39" s="13"/>
      <c r="E39" s="81"/>
    </row>
    <row r="40" spans="1:45" ht="15" customHeight="1" x14ac:dyDescent="0.25">
      <c r="B40" s="12"/>
      <c r="C40" s="95" t="s">
        <v>235</v>
      </c>
      <c r="D40" s="10"/>
      <c r="E40" s="8"/>
    </row>
    <row r="41" spans="1:45" ht="15" customHeight="1" x14ac:dyDescent="0.2">
      <c r="B41" s="12"/>
      <c r="C41" s="10" t="s">
        <v>175</v>
      </c>
      <c r="D41" s="262">
        <f>H11-I11</f>
        <v>10</v>
      </c>
      <c r="E41" s="8"/>
    </row>
    <row r="42" spans="1:45" ht="15" customHeight="1" x14ac:dyDescent="0.2">
      <c r="B42" s="12"/>
      <c r="C42" s="10" t="s">
        <v>176</v>
      </c>
      <c r="D42" s="262">
        <f>-D21</f>
        <v>-95</v>
      </c>
      <c r="E42" s="8"/>
    </row>
    <row r="43" spans="1:45" ht="15" customHeight="1" thickBot="1" x14ac:dyDescent="0.3">
      <c r="B43" s="12"/>
      <c r="C43" s="95" t="s">
        <v>179</v>
      </c>
      <c r="D43" s="274">
        <f>SUM(D41:D42)</f>
        <v>-85</v>
      </c>
      <c r="E43" s="8"/>
    </row>
    <row r="44" spans="1:45" ht="15" customHeight="1" thickTop="1" x14ac:dyDescent="0.2">
      <c r="B44" s="12"/>
      <c r="C44" s="10"/>
      <c r="D44" s="10"/>
      <c r="E44" s="8"/>
    </row>
    <row r="45" spans="1:45" ht="15" customHeight="1" thickBot="1" x14ac:dyDescent="0.3">
      <c r="B45" s="12"/>
      <c r="C45" s="95" t="s">
        <v>180</v>
      </c>
      <c r="D45" s="278">
        <f>D34+D38+D43</f>
        <v>15</v>
      </c>
      <c r="E45" s="8"/>
    </row>
    <row r="46" spans="1:45" ht="15" customHeight="1" thickTop="1" thickBot="1" x14ac:dyDescent="0.25">
      <c r="B46" s="20"/>
      <c r="C46" s="30"/>
      <c r="D46" s="30"/>
      <c r="E46" s="29"/>
    </row>
    <row r="47" spans="1:45" ht="15" customHeight="1" thickBot="1" x14ac:dyDescent="0.25">
      <c r="C47" s="2"/>
      <c r="D47" s="2"/>
      <c r="E47" s="2"/>
    </row>
    <row r="48" spans="1:45" ht="15" customHeight="1" x14ac:dyDescent="0.2">
      <c r="B48" s="23"/>
      <c r="C48" s="4"/>
      <c r="D48" s="4"/>
      <c r="E48" s="5"/>
    </row>
    <row r="49" spans="2:5" ht="15" customHeight="1" x14ac:dyDescent="0.2">
      <c r="B49" s="12"/>
      <c r="C49" s="10" t="s">
        <v>202</v>
      </c>
      <c r="D49" s="254">
        <f>((D11+D10)-H10)</f>
        <v>125</v>
      </c>
      <c r="E49" s="8"/>
    </row>
    <row r="50" spans="2:5" ht="15" customHeight="1" x14ac:dyDescent="0.2">
      <c r="B50" s="12"/>
      <c r="C50" s="10" t="s">
        <v>203</v>
      </c>
      <c r="D50" s="295">
        <f>(E10+E11)-I10</f>
        <v>105</v>
      </c>
      <c r="E50" s="8"/>
    </row>
    <row r="51" spans="2:5" ht="15" customHeight="1" x14ac:dyDescent="0.25">
      <c r="B51" s="12"/>
      <c r="C51" s="10" t="s">
        <v>232</v>
      </c>
      <c r="D51" s="284">
        <f>D49-D50</f>
        <v>20</v>
      </c>
      <c r="E51" s="8"/>
    </row>
    <row r="52" spans="2:5" ht="15" customHeight="1" thickBot="1" x14ac:dyDescent="0.25">
      <c r="B52" s="20"/>
      <c r="C52" s="30"/>
      <c r="D52" s="30"/>
      <c r="E52" s="29"/>
    </row>
    <row r="53" spans="2:5" ht="15" customHeight="1" thickBot="1" x14ac:dyDescent="0.25">
      <c r="C53" s="2"/>
      <c r="D53" s="2"/>
      <c r="E53" s="2"/>
    </row>
    <row r="54" spans="2:5" ht="15" customHeight="1" x14ac:dyDescent="0.2">
      <c r="B54" s="23"/>
      <c r="C54" s="4"/>
      <c r="D54" s="4"/>
      <c r="E54" s="5"/>
    </row>
    <row r="55" spans="2:5" ht="15" customHeight="1" x14ac:dyDescent="0.2">
      <c r="B55" s="285"/>
      <c r="C55" s="286" t="s">
        <v>129</v>
      </c>
      <c r="D55" s="287"/>
      <c r="E55" s="288"/>
    </row>
    <row r="56" spans="2:5" ht="15" customHeight="1" x14ac:dyDescent="0.2">
      <c r="B56" s="285"/>
      <c r="C56" s="287" t="s">
        <v>47</v>
      </c>
      <c r="D56" s="275">
        <f>D19</f>
        <v>120</v>
      </c>
      <c r="E56" s="288"/>
    </row>
    <row r="57" spans="2:5" ht="15" customHeight="1" x14ac:dyDescent="0.2">
      <c r="B57" s="285"/>
      <c r="C57" s="287" t="s">
        <v>109</v>
      </c>
      <c r="D57" s="276">
        <f>D18</f>
        <v>90</v>
      </c>
      <c r="E57" s="288"/>
    </row>
    <row r="58" spans="2:5" ht="15" customHeight="1" x14ac:dyDescent="0.2">
      <c r="B58" s="285"/>
      <c r="C58" s="287" t="s">
        <v>182</v>
      </c>
      <c r="D58" s="275">
        <f>SUM(D56:D57)</f>
        <v>210</v>
      </c>
      <c r="E58" s="288"/>
    </row>
    <row r="59" spans="2:5" ht="15" customHeight="1" x14ac:dyDescent="0.2">
      <c r="B59" s="285"/>
      <c r="C59" s="287"/>
      <c r="D59" s="287"/>
      <c r="E59" s="288"/>
    </row>
    <row r="60" spans="2:5" ht="15" customHeight="1" x14ac:dyDescent="0.2">
      <c r="B60" s="285"/>
      <c r="C60" s="286" t="s">
        <v>237</v>
      </c>
      <c r="D60" s="287"/>
      <c r="E60" s="288"/>
    </row>
    <row r="61" spans="2:5" ht="15" customHeight="1" x14ac:dyDescent="0.2">
      <c r="B61" s="285"/>
      <c r="C61" s="287" t="s">
        <v>200</v>
      </c>
      <c r="D61" s="275">
        <f>D12</f>
        <v>405</v>
      </c>
      <c r="E61" s="288"/>
    </row>
    <row r="62" spans="2:5" ht="15" customHeight="1" x14ac:dyDescent="0.2">
      <c r="B62" s="285"/>
      <c r="C62" s="287" t="s">
        <v>201</v>
      </c>
      <c r="D62" s="292">
        <f>-E12</f>
        <v>-385</v>
      </c>
      <c r="E62" s="288"/>
    </row>
    <row r="63" spans="2:5" ht="15" customHeight="1" x14ac:dyDescent="0.2">
      <c r="B63" s="285"/>
      <c r="C63" s="287" t="s">
        <v>109</v>
      </c>
      <c r="D63" s="276">
        <f>D18</f>
        <v>90</v>
      </c>
      <c r="E63" s="288"/>
    </row>
    <row r="64" spans="2:5" ht="15" customHeight="1" x14ac:dyDescent="0.2">
      <c r="B64" s="285"/>
      <c r="C64" s="287" t="s">
        <v>186</v>
      </c>
      <c r="D64" s="275">
        <f>D61+D62+D63</f>
        <v>110</v>
      </c>
      <c r="E64" s="288"/>
    </row>
    <row r="65" spans="2:5" ht="15" customHeight="1" x14ac:dyDescent="0.2">
      <c r="B65" s="285"/>
      <c r="C65" s="287"/>
      <c r="D65" s="287"/>
      <c r="E65" s="288"/>
    </row>
    <row r="66" spans="2:5" ht="15" customHeight="1" x14ac:dyDescent="0.2">
      <c r="B66" s="285"/>
      <c r="C66" s="286" t="s">
        <v>183</v>
      </c>
      <c r="D66" s="287"/>
      <c r="E66" s="288"/>
    </row>
    <row r="67" spans="2:5" ht="15" customHeight="1" x14ac:dyDescent="0.2">
      <c r="B67" s="285"/>
      <c r="C67" s="287" t="s">
        <v>129</v>
      </c>
      <c r="D67" s="275">
        <f>D58</f>
        <v>210</v>
      </c>
      <c r="E67" s="288"/>
    </row>
    <row r="68" spans="2:5" ht="15" customHeight="1" x14ac:dyDescent="0.2">
      <c r="B68" s="285"/>
      <c r="C68" s="287" t="s">
        <v>237</v>
      </c>
      <c r="D68" s="292">
        <f>-D64</f>
        <v>-110</v>
      </c>
      <c r="E68" s="288"/>
    </row>
    <row r="69" spans="2:5" ht="15" customHeight="1" x14ac:dyDescent="0.2">
      <c r="B69" s="285"/>
      <c r="C69" s="287" t="s">
        <v>232</v>
      </c>
      <c r="D69" s="276">
        <f>-D51</f>
        <v>-20</v>
      </c>
      <c r="E69" s="288"/>
    </row>
    <row r="70" spans="2:5" ht="15" customHeight="1" x14ac:dyDescent="0.25">
      <c r="B70" s="285"/>
      <c r="C70" s="287" t="s">
        <v>238</v>
      </c>
      <c r="D70" s="293">
        <f>SUM(D67:D69)</f>
        <v>80</v>
      </c>
      <c r="E70" s="288"/>
    </row>
    <row r="71" spans="2:5" ht="15" customHeight="1" thickBot="1" x14ac:dyDescent="0.25">
      <c r="B71" s="289"/>
      <c r="C71" s="290"/>
      <c r="D71" s="290"/>
      <c r="E71" s="291"/>
    </row>
    <row r="72" spans="2:5" ht="15" customHeight="1" x14ac:dyDescent="0.2"/>
    <row r="73" spans="2:5" ht="15" customHeight="1" x14ac:dyDescent="0.2"/>
    <row r="74" spans="2:5" ht="15" customHeight="1" x14ac:dyDescent="0.2"/>
    <row r="75" spans="2:5" ht="15" customHeight="1" x14ac:dyDescent="0.2"/>
    <row r="76" spans="2:5" ht="15" customHeight="1" x14ac:dyDescent="0.2"/>
    <row r="77" spans="2:5" ht="15" customHeight="1" x14ac:dyDescent="0.2"/>
    <row r="78" spans="2:5" ht="15" customHeight="1" x14ac:dyDescent="0.2"/>
    <row r="79" spans="2:5" ht="15" customHeight="1" x14ac:dyDescent="0.2"/>
    <row r="80" spans="2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</sheetData>
  <mergeCells count="3">
    <mergeCell ref="C7:J7"/>
    <mergeCell ref="C15:D15"/>
    <mergeCell ref="C28:D28"/>
  </mergeCells>
  <phoneticPr fontId="0" type="noConversion"/>
  <pageMargins left="0.75" right="0.75" top="1" bottom="1" header="0.5" footer="0.5"/>
  <pageSetup scale="83"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3"/>
  <dimension ref="A1:I2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6" width="2.7109375" customWidth="1"/>
    <col min="7" max="7" width="16.140625" bestFit="1" customWidth="1"/>
    <col min="8" max="8" width="3.140625" customWidth="1"/>
  </cols>
  <sheetData>
    <row r="1" spans="1:9" ht="18" x14ac:dyDescent="0.25">
      <c r="C1" s="1" t="s">
        <v>6</v>
      </c>
    </row>
    <row r="2" spans="1:9" ht="15" x14ac:dyDescent="0.2">
      <c r="C2" s="2" t="s">
        <v>239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51"/>
      <c r="C6" s="52"/>
      <c r="D6" s="53"/>
      <c r="E6" s="54"/>
      <c r="F6" s="2"/>
      <c r="G6" s="2"/>
      <c r="H6" s="2"/>
      <c r="I6" s="2"/>
    </row>
    <row r="7" spans="1:9" ht="15" x14ac:dyDescent="0.2">
      <c r="B7" s="55"/>
      <c r="C7" s="53" t="s">
        <v>240</v>
      </c>
      <c r="D7" s="281">
        <v>17800</v>
      </c>
      <c r="E7" s="57"/>
      <c r="F7" s="2"/>
      <c r="G7" s="2"/>
      <c r="H7" s="2"/>
      <c r="I7" s="2"/>
    </row>
    <row r="8" spans="1:9" ht="15" x14ac:dyDescent="0.2">
      <c r="B8" s="55"/>
      <c r="C8" s="53" t="s">
        <v>241</v>
      </c>
      <c r="D8" s="281">
        <v>5000</v>
      </c>
      <c r="E8" s="57"/>
      <c r="F8" s="2"/>
      <c r="G8" s="2"/>
      <c r="H8" s="2"/>
      <c r="I8" s="2"/>
    </row>
    <row r="9" spans="1:9" ht="15" x14ac:dyDescent="0.2">
      <c r="B9" s="55"/>
      <c r="C9" s="53" t="s">
        <v>242</v>
      </c>
      <c r="D9" s="281">
        <v>27000</v>
      </c>
      <c r="E9" s="59"/>
      <c r="F9" s="2"/>
      <c r="G9" s="2"/>
      <c r="H9" s="2"/>
      <c r="I9" s="2"/>
    </row>
    <row r="10" spans="1:9" ht="15" x14ac:dyDescent="0.2">
      <c r="B10" s="55"/>
      <c r="C10" s="53" t="s">
        <v>243</v>
      </c>
      <c r="D10" s="272">
        <v>2300</v>
      </c>
      <c r="E10" s="59"/>
      <c r="F10" s="2"/>
      <c r="G10" s="2"/>
      <c r="H10" s="2"/>
      <c r="I10" s="2"/>
    </row>
    <row r="11" spans="1:9" ht="15" x14ac:dyDescent="0.2">
      <c r="B11" s="55"/>
      <c r="C11" s="53" t="s">
        <v>244</v>
      </c>
      <c r="D11" s="272">
        <v>15200</v>
      </c>
      <c r="E11" s="59"/>
      <c r="F11" s="2"/>
      <c r="G11" s="2"/>
      <c r="H11" s="2"/>
      <c r="I11" s="2"/>
    </row>
    <row r="12" spans="1:9" ht="15.75" thickBot="1" x14ac:dyDescent="0.25">
      <c r="B12" s="61"/>
      <c r="C12" s="62"/>
      <c r="D12" s="62"/>
      <c r="E12" s="63"/>
      <c r="F12" s="2"/>
      <c r="G12" s="2"/>
      <c r="H12" s="2"/>
      <c r="I12" s="2"/>
    </row>
    <row r="13" spans="1:9" ht="15" x14ac:dyDescent="0.2">
      <c r="C13" s="2"/>
      <c r="D13" s="2"/>
      <c r="E13" s="2"/>
      <c r="F13" s="2"/>
      <c r="G13" s="2"/>
      <c r="H13" s="2"/>
      <c r="I13" s="2"/>
    </row>
    <row r="14" spans="1:9" ht="15" x14ac:dyDescent="0.2">
      <c r="C14" s="3" t="s">
        <v>10</v>
      </c>
      <c r="D14" s="2"/>
      <c r="E14" s="2"/>
      <c r="F14" s="2"/>
      <c r="G14" s="2"/>
      <c r="H14" s="2"/>
      <c r="I14" s="2"/>
    </row>
    <row r="15" spans="1:9" ht="15.75" thickBot="1" x14ac:dyDescent="0.25">
      <c r="A15" s="40"/>
      <c r="C15" s="98"/>
      <c r="D15" s="2"/>
      <c r="E15" s="39"/>
      <c r="F15" s="39"/>
      <c r="G15" s="2"/>
      <c r="H15" s="2"/>
      <c r="I15" s="2"/>
    </row>
    <row r="16" spans="1:9" ht="15" x14ac:dyDescent="0.2">
      <c r="A16" s="50"/>
      <c r="B16" s="68"/>
      <c r="C16" s="4"/>
      <c r="D16" s="94"/>
      <c r="E16" s="80"/>
      <c r="F16" s="2"/>
    </row>
    <row r="17" spans="1:6" ht="15" x14ac:dyDescent="0.2">
      <c r="A17" s="50"/>
      <c r="B17" s="69"/>
      <c r="C17" s="265" t="s">
        <v>247</v>
      </c>
      <c r="D17" s="41"/>
      <c r="E17" s="85"/>
      <c r="F17" s="2"/>
    </row>
    <row r="18" spans="1:6" ht="15" x14ac:dyDescent="0.2">
      <c r="A18" s="50"/>
      <c r="B18" s="69"/>
      <c r="C18" s="10" t="s">
        <v>237</v>
      </c>
      <c r="D18" s="254">
        <f>-D9</f>
        <v>-27000</v>
      </c>
      <c r="E18" s="85"/>
      <c r="F18" s="2"/>
    </row>
    <row r="19" spans="1:6" ht="15" x14ac:dyDescent="0.2">
      <c r="A19" s="50"/>
      <c r="B19" s="69"/>
      <c r="C19" s="10" t="s">
        <v>248</v>
      </c>
      <c r="D19" s="263">
        <f>-D10</f>
        <v>-2300</v>
      </c>
      <c r="E19" s="85"/>
      <c r="F19" s="2"/>
    </row>
    <row r="20" spans="1:6" ht="15" x14ac:dyDescent="0.2">
      <c r="A20" s="50"/>
      <c r="B20" s="69"/>
      <c r="C20" s="10" t="s">
        <v>249</v>
      </c>
      <c r="D20" s="254">
        <f>SUM(D18:D19)</f>
        <v>-29300</v>
      </c>
      <c r="E20" s="85"/>
      <c r="F20" s="2"/>
    </row>
    <row r="21" spans="1:6" ht="15" x14ac:dyDescent="0.2">
      <c r="A21" s="50"/>
      <c r="B21" s="69"/>
      <c r="C21" s="10"/>
      <c r="D21" s="282"/>
      <c r="E21" s="85"/>
      <c r="F21" s="2"/>
    </row>
    <row r="22" spans="1:6" ht="15" x14ac:dyDescent="0.2">
      <c r="A22" s="50"/>
      <c r="B22" s="69"/>
      <c r="C22" s="265" t="s">
        <v>250</v>
      </c>
      <c r="D22" s="282"/>
      <c r="E22" s="85"/>
      <c r="F22" s="2"/>
    </row>
    <row r="23" spans="1:6" ht="15" x14ac:dyDescent="0.2">
      <c r="A23" s="50"/>
      <c r="B23" s="69"/>
      <c r="C23" s="10" t="s">
        <v>251</v>
      </c>
      <c r="D23" s="262">
        <f>-D7</f>
        <v>-17800</v>
      </c>
      <c r="E23" s="85"/>
      <c r="F23" s="2"/>
    </row>
    <row r="24" spans="1:6" ht="15" x14ac:dyDescent="0.2">
      <c r="A24" s="50"/>
      <c r="B24" s="69"/>
      <c r="C24" s="10" t="s">
        <v>252</v>
      </c>
      <c r="D24" s="262">
        <f>-D8</f>
        <v>-5000</v>
      </c>
      <c r="E24" s="85"/>
      <c r="F24" s="2"/>
    </row>
    <row r="25" spans="1:6" ht="15" x14ac:dyDescent="0.2">
      <c r="A25" s="50"/>
      <c r="B25" s="69"/>
      <c r="C25" s="10" t="s">
        <v>61</v>
      </c>
      <c r="D25" s="263">
        <f>D11</f>
        <v>15200</v>
      </c>
      <c r="E25" s="85"/>
      <c r="F25" s="2"/>
    </row>
    <row r="26" spans="1:6" ht="15" x14ac:dyDescent="0.2">
      <c r="A26" s="50"/>
      <c r="B26" s="69"/>
      <c r="C26" s="25" t="s">
        <v>253</v>
      </c>
      <c r="D26" s="107">
        <f>SUM(D23:D25)</f>
        <v>-7600</v>
      </c>
      <c r="E26" s="85"/>
      <c r="F26" s="2"/>
    </row>
    <row r="27" spans="1:6" ht="13.5" thickBot="1" x14ac:dyDescent="0.25">
      <c r="A27" s="50"/>
      <c r="B27" s="70"/>
      <c r="C27" s="21"/>
      <c r="D27" s="105"/>
      <c r="E27" s="102"/>
    </row>
    <row r="28" spans="1:6" x14ac:dyDescent="0.2">
      <c r="A28" s="40"/>
      <c r="F28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G90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85546875" customWidth="1"/>
    <col min="4" max="4" width="14.28515625" bestFit="1" customWidth="1"/>
    <col min="5" max="5" width="3.140625" customWidth="1"/>
  </cols>
  <sheetData>
    <row r="1" spans="2:5" ht="18" x14ac:dyDescent="0.25">
      <c r="C1" s="1" t="s">
        <v>6</v>
      </c>
    </row>
    <row r="2" spans="2:5" ht="15" x14ac:dyDescent="0.2">
      <c r="C2" s="2" t="s">
        <v>269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51"/>
      <c r="C6" s="52"/>
      <c r="D6" s="53"/>
      <c r="E6" s="54"/>
    </row>
    <row r="7" spans="2:5" ht="15" x14ac:dyDescent="0.2">
      <c r="B7" s="55"/>
      <c r="C7" s="53" t="s">
        <v>1</v>
      </c>
      <c r="D7" s="64">
        <v>925000</v>
      </c>
      <c r="E7" s="59"/>
    </row>
    <row r="8" spans="2:5" ht="15" x14ac:dyDescent="0.2">
      <c r="B8" s="55"/>
      <c r="C8" s="53" t="s">
        <v>93</v>
      </c>
      <c r="D8" s="65">
        <v>490000</v>
      </c>
      <c r="E8" s="57"/>
    </row>
    <row r="9" spans="2:5" ht="15" x14ac:dyDescent="0.2">
      <c r="B9" s="55"/>
      <c r="C9" s="53" t="s">
        <v>245</v>
      </c>
      <c r="D9" s="65">
        <v>220000</v>
      </c>
      <c r="E9" s="57"/>
    </row>
    <row r="10" spans="2:5" ht="15" x14ac:dyDescent="0.2">
      <c r="B10" s="55"/>
      <c r="C10" s="53" t="s">
        <v>55</v>
      </c>
      <c r="D10" s="58">
        <v>740000</v>
      </c>
      <c r="E10" s="59"/>
    </row>
    <row r="11" spans="2:5" ht="15" x14ac:dyDescent="0.2">
      <c r="B11" s="55"/>
      <c r="C11" s="53" t="s">
        <v>246</v>
      </c>
      <c r="D11" s="66">
        <v>0.04</v>
      </c>
      <c r="E11" s="57"/>
    </row>
    <row r="12" spans="2:5" ht="15" x14ac:dyDescent="0.2">
      <c r="B12" s="55"/>
      <c r="C12" s="53" t="s">
        <v>41</v>
      </c>
      <c r="D12" s="65">
        <v>120000</v>
      </c>
      <c r="E12" s="57"/>
    </row>
    <row r="13" spans="2:5" ht="15" x14ac:dyDescent="0.2">
      <c r="B13" s="55"/>
      <c r="C13" s="53" t="s">
        <v>65</v>
      </c>
      <c r="D13" s="66">
        <v>0.35</v>
      </c>
      <c r="E13" s="57"/>
    </row>
    <row r="14" spans="2:5" ht="15.75" thickBot="1" x14ac:dyDescent="0.25">
      <c r="B14" s="61"/>
      <c r="C14" s="62"/>
      <c r="D14" s="62"/>
      <c r="E14" s="63"/>
    </row>
    <row r="15" spans="2:5" ht="15" x14ac:dyDescent="0.2">
      <c r="C15" s="2"/>
      <c r="D15" s="2"/>
      <c r="E15" s="2"/>
    </row>
    <row r="16" spans="2:5" ht="15" x14ac:dyDescent="0.2">
      <c r="C16" s="3" t="s">
        <v>10</v>
      </c>
      <c r="D16" s="2"/>
      <c r="E16" s="2"/>
    </row>
    <row r="17" spans="1:25" ht="15.75" thickBot="1" x14ac:dyDescent="0.25">
      <c r="C17" s="27"/>
      <c r="D17" s="2"/>
      <c r="E17" s="33"/>
    </row>
    <row r="18" spans="1:25" ht="15" x14ac:dyDescent="0.2">
      <c r="B18" s="68"/>
      <c r="C18" s="10"/>
      <c r="D18" s="4"/>
      <c r="E18" s="10"/>
    </row>
    <row r="19" spans="1:25" ht="15.75" thickBot="1" x14ac:dyDescent="0.25">
      <c r="B19" s="69"/>
      <c r="C19" s="6" t="s">
        <v>0</v>
      </c>
      <c r="D19" s="6"/>
      <c r="E19" s="24"/>
    </row>
    <row r="20" spans="1:25" ht="15" x14ac:dyDescent="0.2">
      <c r="B20" s="69"/>
      <c r="C20" s="10" t="s">
        <v>1</v>
      </c>
      <c r="D20" s="298">
        <f>D7</f>
        <v>925000</v>
      </c>
      <c r="E20" s="9"/>
    </row>
    <row r="21" spans="1:25" ht="15" x14ac:dyDescent="0.2">
      <c r="B21" s="69"/>
      <c r="C21" s="10" t="s">
        <v>93</v>
      </c>
      <c r="D21" s="299">
        <f>D8</f>
        <v>490000</v>
      </c>
      <c r="E21" s="31"/>
    </row>
    <row r="22" spans="1:25" ht="15" x14ac:dyDescent="0.2">
      <c r="B22" s="69"/>
      <c r="C22" s="10" t="s">
        <v>245</v>
      </c>
      <c r="D22" s="299">
        <f>D9</f>
        <v>220000</v>
      </c>
      <c r="E22" s="31"/>
    </row>
    <row r="23" spans="1:25" ht="15" x14ac:dyDescent="0.2">
      <c r="B23" s="69"/>
      <c r="C23" s="10" t="s">
        <v>41</v>
      </c>
      <c r="D23" s="300">
        <f>D12</f>
        <v>120000</v>
      </c>
      <c r="E23" s="13"/>
    </row>
    <row r="24" spans="1:25" ht="15" x14ac:dyDescent="0.2">
      <c r="B24" s="69"/>
      <c r="C24" s="10" t="s">
        <v>3</v>
      </c>
      <c r="D24" s="254">
        <f>D20-D21-D22-D23</f>
        <v>95000</v>
      </c>
      <c r="E24" s="10"/>
    </row>
    <row r="25" spans="1:25" ht="15" x14ac:dyDescent="0.2">
      <c r="B25" s="69"/>
      <c r="C25" s="10" t="s">
        <v>43</v>
      </c>
      <c r="D25" s="294">
        <f>D10*D11</f>
        <v>29600</v>
      </c>
      <c r="E25" s="32"/>
    </row>
    <row r="26" spans="1:25" ht="15" x14ac:dyDescent="0.2">
      <c r="B26" s="69"/>
      <c r="C26" s="10" t="s">
        <v>4</v>
      </c>
      <c r="D26" s="35">
        <f>D24-D25</f>
        <v>65400</v>
      </c>
      <c r="E26" s="16"/>
    </row>
    <row r="27" spans="1:25" ht="15" x14ac:dyDescent="0.2">
      <c r="B27" s="69"/>
      <c r="C27" s="26" t="str">
        <f>"Taxes ("&amp;D13*100&amp;"%)"</f>
        <v>Taxes (35%)</v>
      </c>
      <c r="D27" s="252">
        <f>D26*D13</f>
        <v>22890</v>
      </c>
      <c r="E27" s="17"/>
    </row>
    <row r="28" spans="1:25" ht="16.5" thickBot="1" x14ac:dyDescent="0.3">
      <c r="B28" s="69"/>
      <c r="C28" s="10" t="s">
        <v>47</v>
      </c>
      <c r="D28" s="36">
        <f>D26-D27</f>
        <v>42510</v>
      </c>
      <c r="E28" s="10"/>
    </row>
    <row r="29" spans="1:25" ht="16.5" thickTop="1" thickBot="1" x14ac:dyDescent="0.25">
      <c r="B29" s="70"/>
      <c r="C29" s="37"/>
      <c r="D29" s="38"/>
      <c r="E29" s="72"/>
    </row>
    <row r="30" spans="1:25" ht="13.5" thickBot="1" x14ac:dyDescent="0.25"/>
    <row r="31" spans="1:25" ht="15" x14ac:dyDescent="0.2">
      <c r="A31" s="2"/>
      <c r="B31" s="71"/>
      <c r="C31" s="75"/>
      <c r="D31" s="4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x14ac:dyDescent="0.2">
      <c r="A32" s="2"/>
      <c r="B32" s="229"/>
      <c r="C32" s="10" t="s">
        <v>3</v>
      </c>
      <c r="D32" s="42">
        <f>D24</f>
        <v>95000</v>
      </c>
      <c r="E32" s="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33" ht="15" x14ac:dyDescent="0.2">
      <c r="A33" s="2"/>
      <c r="B33" s="229"/>
      <c r="C33" s="10" t="s">
        <v>109</v>
      </c>
      <c r="D33" s="131">
        <f>D23</f>
        <v>120000</v>
      </c>
      <c r="E33" s="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33" ht="15" x14ac:dyDescent="0.2">
      <c r="A34" s="2"/>
      <c r="B34" s="229"/>
      <c r="C34" s="10" t="s">
        <v>5</v>
      </c>
      <c r="D34" s="263">
        <f>-D27</f>
        <v>-22890</v>
      </c>
      <c r="E34" s="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33" ht="15.75" x14ac:dyDescent="0.25">
      <c r="A35" s="73"/>
      <c r="B35" s="229"/>
      <c r="C35" s="10" t="s">
        <v>129</v>
      </c>
      <c r="D35" s="253">
        <f>SUM(D32:D34)</f>
        <v>192110</v>
      </c>
      <c r="E35" s="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33" ht="15.75" thickBot="1" x14ac:dyDescent="0.25">
      <c r="A36" s="2"/>
      <c r="B36" s="28"/>
      <c r="C36" s="30"/>
      <c r="D36" s="30"/>
      <c r="E36" s="2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33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</sheetData>
  <phoneticPr fontId="0" type="noConversion"/>
  <pageMargins left="0.75" right="0.75" top="1" bottom="1" header="0.5" footer="0.5"/>
  <pageSetup scale="87" orientation="portrait" horizontalDpi="300" r:id="rId1"/>
  <headerFooter alignWithMargins="0"/>
  <ignoredErrors>
    <ignoredError sqref="D2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G104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85546875" customWidth="1"/>
    <col min="4" max="4" width="12.140625" customWidth="1"/>
    <col min="5" max="5" width="3.140625" customWidth="1"/>
  </cols>
  <sheetData>
    <row r="1" spans="2:5" ht="18" x14ac:dyDescent="0.25">
      <c r="C1" s="1" t="s">
        <v>6</v>
      </c>
    </row>
    <row r="2" spans="2:5" ht="15" x14ac:dyDescent="0.2">
      <c r="C2" s="2" t="s">
        <v>270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51"/>
      <c r="C6" s="52"/>
      <c r="D6" s="53"/>
      <c r="E6" s="54"/>
    </row>
    <row r="7" spans="2:5" ht="15" x14ac:dyDescent="0.2">
      <c r="B7" s="55"/>
      <c r="C7" s="53" t="s">
        <v>1</v>
      </c>
      <c r="D7" s="64">
        <v>215000</v>
      </c>
      <c r="E7" s="59"/>
    </row>
    <row r="8" spans="2:5" ht="15" x14ac:dyDescent="0.2">
      <c r="B8" s="55"/>
      <c r="C8" s="53" t="s">
        <v>2</v>
      </c>
      <c r="D8" s="65">
        <v>117000</v>
      </c>
      <c r="E8" s="57"/>
    </row>
    <row r="9" spans="2:5" ht="15" x14ac:dyDescent="0.2">
      <c r="B9" s="55"/>
      <c r="C9" s="53" t="s">
        <v>62</v>
      </c>
      <c r="D9" s="65">
        <v>6700</v>
      </c>
      <c r="E9" s="57"/>
    </row>
    <row r="10" spans="2:5" ht="15" x14ac:dyDescent="0.2">
      <c r="B10" s="55"/>
      <c r="C10" s="53" t="s">
        <v>41</v>
      </c>
      <c r="D10" s="65">
        <v>18400</v>
      </c>
      <c r="E10" s="57"/>
    </row>
    <row r="11" spans="2:5" ht="15" x14ac:dyDescent="0.2">
      <c r="B11" s="55"/>
      <c r="C11" s="53" t="s">
        <v>43</v>
      </c>
      <c r="D11" s="58">
        <v>10000</v>
      </c>
      <c r="E11" s="59"/>
    </row>
    <row r="12" spans="2:5" ht="15" x14ac:dyDescent="0.2">
      <c r="B12" s="55"/>
      <c r="C12" s="53" t="s">
        <v>5</v>
      </c>
      <c r="D12" s="65">
        <v>25370</v>
      </c>
      <c r="E12" s="57"/>
    </row>
    <row r="13" spans="2:5" ht="15" x14ac:dyDescent="0.2">
      <c r="B13" s="55"/>
      <c r="C13" s="53" t="s">
        <v>48</v>
      </c>
      <c r="D13" s="60">
        <v>9500</v>
      </c>
      <c r="E13" s="57"/>
    </row>
    <row r="14" spans="2:5" ht="15" x14ac:dyDescent="0.2">
      <c r="B14" s="55"/>
      <c r="C14" s="53"/>
      <c r="D14" s="67"/>
      <c r="E14" s="57"/>
    </row>
    <row r="15" spans="2:5" ht="15" x14ac:dyDescent="0.2">
      <c r="B15" s="55"/>
      <c r="C15" s="53" t="s">
        <v>158</v>
      </c>
      <c r="D15" s="56">
        <v>8100</v>
      </c>
      <c r="E15" s="57"/>
    </row>
    <row r="16" spans="2:5" ht="15" x14ac:dyDescent="0.2">
      <c r="B16" s="55"/>
      <c r="C16" s="53" t="s">
        <v>50</v>
      </c>
      <c r="D16" s="128">
        <v>-7200</v>
      </c>
      <c r="E16" s="57"/>
    </row>
    <row r="17" spans="2:5" ht="15" x14ac:dyDescent="0.2">
      <c r="B17" s="55"/>
      <c r="C17" s="53" t="s">
        <v>157</v>
      </c>
      <c r="D17" s="128">
        <v>28400</v>
      </c>
      <c r="E17" s="57"/>
    </row>
    <row r="18" spans="2:5" ht="15.75" thickBot="1" x14ac:dyDescent="0.25">
      <c r="B18" s="61"/>
      <c r="C18" s="62"/>
      <c r="D18" s="62"/>
      <c r="E18" s="63"/>
    </row>
    <row r="19" spans="2:5" ht="15" x14ac:dyDescent="0.2">
      <c r="C19" s="2"/>
      <c r="D19" s="2"/>
      <c r="E19" s="2"/>
    </row>
    <row r="20" spans="2:5" ht="15" x14ac:dyDescent="0.2">
      <c r="C20" s="3" t="s">
        <v>10</v>
      </c>
      <c r="D20" s="2"/>
      <c r="E20" s="2"/>
    </row>
    <row r="21" spans="2:5" ht="15.75" thickBot="1" x14ac:dyDescent="0.25">
      <c r="C21" s="27"/>
      <c r="D21" s="2"/>
      <c r="E21" s="33"/>
    </row>
    <row r="22" spans="2:5" ht="15" x14ac:dyDescent="0.2">
      <c r="B22" s="68"/>
      <c r="C22" s="10"/>
      <c r="D22" s="4"/>
      <c r="E22" s="5"/>
    </row>
    <row r="23" spans="2:5" ht="15.75" thickBot="1" x14ac:dyDescent="0.25">
      <c r="B23" s="69"/>
      <c r="C23" s="6" t="s">
        <v>0</v>
      </c>
      <c r="D23" s="6"/>
      <c r="E23" s="147"/>
    </row>
    <row r="24" spans="2:5" ht="15" x14ac:dyDescent="0.2">
      <c r="B24" s="69"/>
      <c r="C24" s="10" t="s">
        <v>1</v>
      </c>
      <c r="D24" s="298">
        <f>D7</f>
        <v>215000</v>
      </c>
      <c r="E24" s="148"/>
    </row>
    <row r="25" spans="2:5" ht="15" x14ac:dyDescent="0.2">
      <c r="B25" s="69"/>
      <c r="C25" s="10" t="s">
        <v>2</v>
      </c>
      <c r="D25" s="299">
        <f>D8</f>
        <v>117000</v>
      </c>
      <c r="E25" s="149"/>
    </row>
    <row r="26" spans="2:5" ht="15" x14ac:dyDescent="0.2">
      <c r="B26" s="69"/>
      <c r="C26" s="10" t="s">
        <v>41</v>
      </c>
      <c r="D26" s="313">
        <f>D10</f>
        <v>18400</v>
      </c>
      <c r="E26" s="81"/>
    </row>
    <row r="27" spans="2:5" ht="15" x14ac:dyDescent="0.2">
      <c r="B27" s="69"/>
      <c r="C27" s="10" t="s">
        <v>62</v>
      </c>
      <c r="D27" s="300">
        <f>D9</f>
        <v>6700</v>
      </c>
      <c r="E27" s="81"/>
    </row>
    <row r="28" spans="2:5" ht="15" x14ac:dyDescent="0.2">
      <c r="B28" s="69"/>
      <c r="C28" s="10" t="s">
        <v>3</v>
      </c>
      <c r="D28" s="301">
        <f>D24-D25-D26-D27</f>
        <v>72900</v>
      </c>
      <c r="E28" s="8"/>
    </row>
    <row r="29" spans="2:5" ht="15" x14ac:dyDescent="0.2">
      <c r="B29" s="69"/>
      <c r="C29" s="10" t="s">
        <v>43</v>
      </c>
      <c r="D29" s="302">
        <f>D11</f>
        <v>10000</v>
      </c>
      <c r="E29" s="150"/>
    </row>
    <row r="30" spans="2:5" ht="15" x14ac:dyDescent="0.2">
      <c r="B30" s="69"/>
      <c r="C30" s="10" t="s">
        <v>4</v>
      </c>
      <c r="D30" s="35">
        <f>D28-D29</f>
        <v>62900</v>
      </c>
      <c r="E30" s="151"/>
    </row>
    <row r="31" spans="2:5" ht="15" x14ac:dyDescent="0.2">
      <c r="B31" s="69"/>
      <c r="C31" s="26" t="s">
        <v>5</v>
      </c>
      <c r="D31" s="252">
        <f>D12</f>
        <v>25370</v>
      </c>
      <c r="E31" s="152"/>
    </row>
    <row r="32" spans="2:5" ht="15.75" thickBot="1" x14ac:dyDescent="0.25">
      <c r="B32" s="69"/>
      <c r="C32" s="10" t="s">
        <v>47</v>
      </c>
      <c r="D32" s="101">
        <f>D30-D31</f>
        <v>37530</v>
      </c>
      <c r="E32" s="8"/>
    </row>
    <row r="33" spans="1:25" ht="15.75" thickTop="1" x14ac:dyDescent="0.2">
      <c r="B33" s="69"/>
      <c r="C33" s="10" t="s">
        <v>48</v>
      </c>
      <c r="D33" s="42">
        <f>D13</f>
        <v>9500</v>
      </c>
      <c r="E33" s="8"/>
    </row>
    <row r="34" spans="1:25" ht="15" x14ac:dyDescent="0.2">
      <c r="B34" s="69"/>
      <c r="C34" s="10" t="s">
        <v>49</v>
      </c>
      <c r="D34" s="42">
        <f>D32-D33</f>
        <v>28030</v>
      </c>
      <c r="E34" s="8"/>
    </row>
    <row r="35" spans="1:25" ht="15.75" thickBot="1" x14ac:dyDescent="0.25">
      <c r="B35" s="70"/>
      <c r="C35" s="37"/>
      <c r="D35" s="38"/>
      <c r="E35" s="72"/>
    </row>
    <row r="36" spans="1:25" x14ac:dyDescent="0.2">
      <c r="B36" s="40"/>
      <c r="C36" s="40"/>
      <c r="D36" s="40"/>
      <c r="E36" s="40"/>
    </row>
    <row r="37" spans="1:25" ht="13.5" thickBot="1" x14ac:dyDescent="0.25"/>
    <row r="38" spans="1:25" ht="15" x14ac:dyDescent="0.2">
      <c r="A38" s="2"/>
      <c r="B38" s="71"/>
      <c r="C38" s="75"/>
      <c r="D38" s="4"/>
      <c r="E38" s="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x14ac:dyDescent="0.25">
      <c r="A39" s="2"/>
      <c r="B39" s="229" t="s">
        <v>125</v>
      </c>
      <c r="C39" s="10" t="s">
        <v>121</v>
      </c>
      <c r="D39" s="19">
        <f>D28+D26-D31</f>
        <v>65930</v>
      </c>
      <c r="E39" s="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x14ac:dyDescent="0.2">
      <c r="A40" s="2"/>
      <c r="B40" s="229"/>
      <c r="C40" s="10"/>
      <c r="D40" s="10"/>
      <c r="E40" s="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x14ac:dyDescent="0.25">
      <c r="A41" s="2"/>
      <c r="B41" s="229" t="s">
        <v>126</v>
      </c>
      <c r="C41" s="10" t="s">
        <v>119</v>
      </c>
      <c r="D41" s="19">
        <f>D29-D16</f>
        <v>17200</v>
      </c>
      <c r="E41" s="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" x14ac:dyDescent="0.2">
      <c r="A42" s="73"/>
      <c r="B42" s="229"/>
      <c r="C42" s="10"/>
      <c r="D42" s="10"/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x14ac:dyDescent="0.25">
      <c r="A43" s="2"/>
      <c r="B43" s="229" t="s">
        <v>127</v>
      </c>
      <c r="C43" s="10" t="s">
        <v>120</v>
      </c>
      <c r="D43" s="19">
        <f>D33-D15</f>
        <v>1400</v>
      </c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x14ac:dyDescent="0.2">
      <c r="A44" s="2"/>
      <c r="B44" s="229"/>
      <c r="C44" s="10"/>
      <c r="D44" s="10"/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x14ac:dyDescent="0.2">
      <c r="A45" s="2"/>
      <c r="B45" s="229" t="s">
        <v>128</v>
      </c>
      <c r="C45" s="10" t="s">
        <v>122</v>
      </c>
      <c r="D45" s="42">
        <f>D41+D43</f>
        <v>18600</v>
      </c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x14ac:dyDescent="0.2">
      <c r="A46" s="2"/>
      <c r="B46" s="229"/>
      <c r="C46" s="10"/>
      <c r="D46" s="74"/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x14ac:dyDescent="0.2">
      <c r="A47" s="2"/>
      <c r="B47" s="229"/>
      <c r="C47" s="10" t="s">
        <v>123</v>
      </c>
      <c r="D47" s="131">
        <f>D17+D26</f>
        <v>46800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x14ac:dyDescent="0.2">
      <c r="A48" s="2"/>
      <c r="B48" s="229"/>
      <c r="C48" s="10"/>
      <c r="D48" s="130"/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33" ht="15.75" x14ac:dyDescent="0.25">
      <c r="A49" s="2"/>
      <c r="B49" s="229"/>
      <c r="C49" s="10" t="s">
        <v>124</v>
      </c>
      <c r="D49" s="19">
        <f>D39-D47-D45</f>
        <v>530</v>
      </c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33" ht="15.75" thickBot="1" x14ac:dyDescent="0.25">
      <c r="A50" s="2"/>
      <c r="B50" s="28"/>
      <c r="C50" s="30"/>
      <c r="D50" s="30"/>
      <c r="E50" s="2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33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</sheetData>
  <phoneticPr fontId="0" type="noConversion"/>
  <pageMargins left="0.75" right="0.75" top="1" bottom="1" header="0.5" footer="0.5"/>
  <pageSetup scale="87" orientation="portrait" horizontalDpi="300" r:id="rId1"/>
  <headerFooter alignWithMargins="0"/>
  <ignoredErrors>
    <ignoredError sqref="D31 D28 D3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/>
  <dimension ref="A1:AI99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85546875" customWidth="1"/>
    <col min="4" max="4" width="14.28515625" bestFit="1" customWidth="1"/>
    <col min="5" max="5" width="3.140625" customWidth="1"/>
    <col min="6" max="6" width="11.42578125" customWidth="1"/>
  </cols>
  <sheetData>
    <row r="1" spans="2:5" ht="18" x14ac:dyDescent="0.25">
      <c r="C1" s="1" t="s">
        <v>6</v>
      </c>
    </row>
    <row r="2" spans="2:5" ht="15" x14ac:dyDescent="0.2">
      <c r="C2" s="2" t="s">
        <v>271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51"/>
      <c r="C6" s="52"/>
      <c r="D6" s="53"/>
      <c r="E6" s="54"/>
    </row>
    <row r="7" spans="2:5" ht="15" x14ac:dyDescent="0.2">
      <c r="B7" s="55"/>
      <c r="C7" s="53" t="s">
        <v>1</v>
      </c>
      <c r="D7" s="64">
        <v>44000</v>
      </c>
      <c r="E7" s="59"/>
    </row>
    <row r="8" spans="2:5" ht="15" x14ac:dyDescent="0.2">
      <c r="B8" s="55"/>
      <c r="C8" s="53" t="s">
        <v>2</v>
      </c>
      <c r="D8" s="64">
        <v>27500</v>
      </c>
      <c r="E8" s="57"/>
    </row>
    <row r="9" spans="2:5" ht="15" x14ac:dyDescent="0.2">
      <c r="B9" s="55"/>
      <c r="C9" s="53" t="s">
        <v>49</v>
      </c>
      <c r="D9" s="315">
        <v>5200</v>
      </c>
      <c r="E9" s="57"/>
    </row>
    <row r="10" spans="2:5" ht="15" x14ac:dyDescent="0.2">
      <c r="B10" s="55"/>
      <c r="C10" s="53" t="s">
        <v>61</v>
      </c>
      <c r="D10" s="314">
        <v>1670</v>
      </c>
      <c r="E10" s="57"/>
    </row>
    <row r="11" spans="2:5" ht="15.75" customHeight="1" x14ac:dyDescent="0.2">
      <c r="B11" s="55"/>
      <c r="C11" s="53" t="s">
        <v>43</v>
      </c>
      <c r="D11" s="64">
        <v>1850</v>
      </c>
      <c r="E11" s="59"/>
    </row>
    <row r="12" spans="2:5" ht="15" x14ac:dyDescent="0.2">
      <c r="B12" s="55"/>
      <c r="C12" s="53" t="s">
        <v>65</v>
      </c>
      <c r="D12" s="66">
        <v>0.4</v>
      </c>
      <c r="E12" s="57"/>
    </row>
    <row r="13" spans="2:5" ht="15.75" thickBot="1" x14ac:dyDescent="0.25">
      <c r="B13" s="61"/>
      <c r="C13" s="62"/>
      <c r="D13" s="62"/>
      <c r="E13" s="63"/>
    </row>
    <row r="14" spans="2:5" ht="15" x14ac:dyDescent="0.2">
      <c r="C14" s="2"/>
      <c r="D14" s="2"/>
      <c r="E14" s="2"/>
    </row>
    <row r="15" spans="2:5" ht="15" x14ac:dyDescent="0.2">
      <c r="C15" s="3" t="s">
        <v>10</v>
      </c>
      <c r="D15" s="2"/>
      <c r="E15" s="2"/>
    </row>
    <row r="16" spans="2:5" ht="15.75" thickBot="1" x14ac:dyDescent="0.25">
      <c r="C16" s="27"/>
      <c r="D16" s="2"/>
      <c r="E16" s="33"/>
    </row>
    <row r="17" spans="1:35" ht="15" x14ac:dyDescent="0.2">
      <c r="B17" s="68"/>
      <c r="C17" s="10"/>
      <c r="D17" s="4"/>
      <c r="E17" s="5"/>
      <c r="F17" s="109"/>
    </row>
    <row r="18" spans="1:35" ht="15.75" thickBot="1" x14ac:dyDescent="0.25">
      <c r="B18" s="69"/>
      <c r="C18" s="6" t="s">
        <v>0</v>
      </c>
      <c r="D18" s="6"/>
      <c r="E18" s="147"/>
      <c r="F18" s="110"/>
    </row>
    <row r="19" spans="1:35" ht="15" x14ac:dyDescent="0.2">
      <c r="B19" s="69"/>
      <c r="C19" s="10" t="s">
        <v>1</v>
      </c>
      <c r="D19" s="318">
        <f>D7</f>
        <v>44000</v>
      </c>
      <c r="E19" s="148"/>
      <c r="F19" s="111"/>
    </row>
    <row r="20" spans="1:35" ht="15.75" x14ac:dyDescent="0.25">
      <c r="B20" s="69"/>
      <c r="C20" s="10" t="s">
        <v>2</v>
      </c>
      <c r="D20" s="322">
        <f>D8</f>
        <v>27500</v>
      </c>
      <c r="E20" s="149"/>
      <c r="F20" s="112"/>
    </row>
    <row r="21" spans="1:35" ht="15.75" x14ac:dyDescent="0.25">
      <c r="B21" s="69"/>
      <c r="C21" s="10" t="s">
        <v>41</v>
      </c>
      <c r="D21" s="212">
        <f>D19-D20-D22</f>
        <v>3200</v>
      </c>
      <c r="E21" s="81"/>
      <c r="F21" s="109"/>
    </row>
    <row r="22" spans="1:35" ht="15" x14ac:dyDescent="0.2">
      <c r="B22" s="69"/>
      <c r="C22" s="10" t="s">
        <v>3</v>
      </c>
      <c r="D22" s="319">
        <f>D24+D23</f>
        <v>13300</v>
      </c>
      <c r="E22" s="8"/>
      <c r="F22" s="116"/>
    </row>
    <row r="23" spans="1:35" ht="15" x14ac:dyDescent="0.2">
      <c r="B23" s="69"/>
      <c r="C23" s="10" t="s">
        <v>43</v>
      </c>
      <c r="D23" s="323">
        <f>D11</f>
        <v>1850</v>
      </c>
      <c r="E23" s="150"/>
      <c r="F23" s="114"/>
    </row>
    <row r="24" spans="1:35" ht="15" x14ac:dyDescent="0.2">
      <c r="B24" s="69"/>
      <c r="C24" s="10" t="s">
        <v>4</v>
      </c>
      <c r="D24" s="318">
        <f>D26/(1-D12)</f>
        <v>11450</v>
      </c>
      <c r="E24" s="151"/>
      <c r="F24" s="110"/>
    </row>
    <row r="25" spans="1:35" ht="15" x14ac:dyDescent="0.2">
      <c r="B25" s="69"/>
      <c r="C25" s="26" t="str">
        <f>"Taxes ("&amp;D12*100&amp;"%)"</f>
        <v>Taxes (40%)</v>
      </c>
      <c r="D25" s="317">
        <f>D24-D26</f>
        <v>4580</v>
      </c>
      <c r="E25" s="152"/>
      <c r="F25" s="117"/>
    </row>
    <row r="26" spans="1:35" ht="16.5" thickBot="1" x14ac:dyDescent="0.3">
      <c r="B26" s="69"/>
      <c r="C26" s="10" t="s">
        <v>47</v>
      </c>
      <c r="D26" s="320">
        <f>D27+D28</f>
        <v>6870</v>
      </c>
      <c r="E26" s="8"/>
      <c r="F26" s="118"/>
    </row>
    <row r="27" spans="1:35" ht="16.5" thickTop="1" x14ac:dyDescent="0.25">
      <c r="B27" s="69"/>
      <c r="C27" s="10" t="s">
        <v>48</v>
      </c>
      <c r="D27" s="321">
        <f>D10</f>
        <v>1670</v>
      </c>
      <c r="E27" s="8"/>
      <c r="F27" s="118"/>
    </row>
    <row r="28" spans="1:35" ht="15.75" x14ac:dyDescent="0.25">
      <c r="B28" s="69"/>
      <c r="C28" s="10" t="s">
        <v>49</v>
      </c>
      <c r="D28" s="321">
        <f>D9</f>
        <v>5200</v>
      </c>
      <c r="E28" s="8"/>
      <c r="F28" s="118"/>
    </row>
    <row r="29" spans="1:35" ht="15.75" thickBot="1" x14ac:dyDescent="0.25">
      <c r="B29" s="70"/>
      <c r="C29" s="37"/>
      <c r="D29" s="38"/>
      <c r="E29" s="72"/>
      <c r="F29" s="114"/>
    </row>
    <row r="30" spans="1:35" ht="15" x14ac:dyDescent="0.2">
      <c r="B30" s="40"/>
      <c r="C30" s="40"/>
      <c r="D30" s="40"/>
      <c r="E30" s="40"/>
      <c r="F30" s="111"/>
    </row>
    <row r="31" spans="1:35" ht="15" x14ac:dyDescent="0.2">
      <c r="F31" s="117"/>
    </row>
    <row r="32" spans="1:35" ht="15.75" x14ac:dyDescent="0.25">
      <c r="A32" s="2"/>
      <c r="B32" s="113"/>
      <c r="C32" s="132"/>
      <c r="D32" s="133"/>
      <c r="E32" s="114"/>
      <c r="F32" s="11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5" x14ac:dyDescent="0.2">
      <c r="A33" s="2"/>
      <c r="B33" s="114"/>
      <c r="C33" s="114"/>
      <c r="D33" s="133"/>
      <c r="E33" s="114"/>
      <c r="F33" s="10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5" x14ac:dyDescent="0.2">
      <c r="A34" s="2"/>
      <c r="B34" s="114"/>
      <c r="C34" s="114"/>
      <c r="D34" s="133"/>
      <c r="E34" s="114"/>
      <c r="F34" s="11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75" x14ac:dyDescent="0.25">
      <c r="A35" s="2"/>
      <c r="B35" s="114"/>
      <c r="C35" s="114"/>
      <c r="D35" s="114"/>
      <c r="E35" s="114"/>
      <c r="F35" s="11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5" x14ac:dyDescent="0.2">
      <c r="A36" s="73"/>
      <c r="B36" s="114"/>
      <c r="C36" s="114"/>
      <c r="D36" s="114"/>
      <c r="E36" s="114"/>
      <c r="F36" s="11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5.75" x14ac:dyDescent="0.25">
      <c r="A37" s="2"/>
      <c r="B37" s="114"/>
      <c r="C37" s="114"/>
      <c r="D37" s="114"/>
      <c r="E37" s="114"/>
      <c r="F37" s="11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 x14ac:dyDescent="0.25">
      <c r="A38" s="2"/>
      <c r="B38" s="114"/>
      <c r="C38" s="114"/>
      <c r="D38" s="114"/>
      <c r="E38" s="114"/>
      <c r="F38" s="11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 x14ac:dyDescent="0.25">
      <c r="A39" s="2"/>
      <c r="B39" s="114"/>
      <c r="C39" s="114"/>
      <c r="D39" s="114"/>
      <c r="E39" s="114"/>
      <c r="F39" s="11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 x14ac:dyDescent="0.25">
      <c r="A40" s="2"/>
      <c r="B40" s="114"/>
      <c r="C40" s="114"/>
      <c r="D40" s="114"/>
      <c r="E40" s="114"/>
      <c r="F40" s="11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5.75" x14ac:dyDescent="0.25">
      <c r="A41" s="2"/>
      <c r="B41" s="114"/>
      <c r="C41" s="114"/>
      <c r="D41" s="114"/>
      <c r="E41" s="114"/>
      <c r="F41" s="11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5.75" x14ac:dyDescent="0.25">
      <c r="A42" s="2"/>
      <c r="B42" s="114"/>
      <c r="C42" s="114"/>
      <c r="D42" s="114"/>
      <c r="E42" s="114"/>
      <c r="F42" s="11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5.75" x14ac:dyDescent="0.25">
      <c r="A43" s="2"/>
      <c r="B43" s="114"/>
      <c r="C43" s="114"/>
      <c r="D43" s="114"/>
      <c r="E43" s="114"/>
      <c r="F43" s="11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5.75" x14ac:dyDescent="0.25">
      <c r="A44" s="2"/>
      <c r="B44" s="114"/>
      <c r="C44" s="114"/>
      <c r="D44" s="114"/>
      <c r="E44" s="114"/>
      <c r="F44" s="11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5" x14ac:dyDescent="0.2">
      <c r="A45" s="2"/>
      <c r="B45" s="114"/>
      <c r="C45" s="114"/>
      <c r="D45" s="114"/>
      <c r="E45" s="114"/>
      <c r="F45" s="11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1"/>
  <dimension ref="A1:H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6" width="9.5703125" customWidth="1"/>
    <col min="7" max="7" width="3.140625" customWidth="1"/>
  </cols>
  <sheetData>
    <row r="1" spans="1:8" ht="18" x14ac:dyDescent="0.25">
      <c r="C1" s="1" t="s">
        <v>6</v>
      </c>
    </row>
    <row r="2" spans="1:8" ht="15" x14ac:dyDescent="0.2">
      <c r="C2" s="2" t="s">
        <v>60</v>
      </c>
    </row>
    <row r="4" spans="1:8" ht="15" x14ac:dyDescent="0.2">
      <c r="C4" s="3" t="s">
        <v>8</v>
      </c>
      <c r="D4" s="2"/>
      <c r="E4" s="2"/>
      <c r="F4" s="2"/>
      <c r="G4" s="2"/>
      <c r="H4" s="2"/>
    </row>
    <row r="5" spans="1:8" ht="15.75" thickBot="1" x14ac:dyDescent="0.25">
      <c r="C5" s="27"/>
      <c r="D5" s="33"/>
      <c r="E5" s="2"/>
      <c r="F5" s="2"/>
      <c r="G5" s="2"/>
      <c r="H5" s="2"/>
    </row>
    <row r="6" spans="1:8" ht="15" x14ac:dyDescent="0.2">
      <c r="B6" s="51"/>
      <c r="C6" s="52"/>
      <c r="D6" s="53"/>
      <c r="E6" s="54"/>
      <c r="F6" s="2"/>
      <c r="G6" s="2"/>
      <c r="H6" s="2"/>
    </row>
    <row r="7" spans="1:8" ht="15" x14ac:dyDescent="0.2">
      <c r="B7" s="55"/>
      <c r="C7" s="53" t="s">
        <v>59</v>
      </c>
      <c r="D7" s="56">
        <v>11300</v>
      </c>
      <c r="E7" s="57"/>
      <c r="F7" s="2"/>
      <c r="G7" s="2"/>
      <c r="H7" s="2"/>
    </row>
    <row r="8" spans="1:8" ht="15" x14ac:dyDescent="0.2">
      <c r="B8" s="55"/>
      <c r="C8" s="53"/>
      <c r="D8" s="60"/>
      <c r="E8" s="57"/>
      <c r="F8" s="2"/>
      <c r="G8" s="2"/>
      <c r="H8" s="2"/>
    </row>
    <row r="9" spans="1:8" ht="15" x14ac:dyDescent="0.2">
      <c r="B9" s="222" t="s">
        <v>125</v>
      </c>
      <c r="C9" s="53" t="s">
        <v>58</v>
      </c>
      <c r="D9" s="56">
        <v>12400</v>
      </c>
      <c r="E9" s="57"/>
      <c r="F9" s="2"/>
      <c r="G9" s="2"/>
      <c r="H9" s="2"/>
    </row>
    <row r="10" spans="1:8" ht="15" x14ac:dyDescent="0.2">
      <c r="B10" s="222" t="s">
        <v>126</v>
      </c>
      <c r="C10" s="53" t="s">
        <v>58</v>
      </c>
      <c r="D10" s="314">
        <v>9600</v>
      </c>
      <c r="E10" s="59"/>
      <c r="F10" s="2"/>
      <c r="G10" s="2"/>
      <c r="H10" s="2"/>
    </row>
    <row r="11" spans="1:8" ht="15.75" thickBot="1" x14ac:dyDescent="0.25">
      <c r="B11" s="61"/>
      <c r="C11" s="62"/>
      <c r="D11" s="62"/>
      <c r="E11" s="63"/>
      <c r="F11" s="2"/>
      <c r="G11" s="2"/>
      <c r="H11" s="2"/>
    </row>
    <row r="12" spans="1:8" ht="15" x14ac:dyDescent="0.2">
      <c r="C12" s="2"/>
      <c r="D12" s="2"/>
      <c r="E12" s="2"/>
      <c r="F12" s="2"/>
      <c r="G12" s="2"/>
      <c r="H12" s="2"/>
    </row>
    <row r="13" spans="1:8" ht="15" x14ac:dyDescent="0.2">
      <c r="C13" s="3" t="s">
        <v>10</v>
      </c>
      <c r="D13" s="2"/>
      <c r="E13" s="2"/>
      <c r="F13" s="2"/>
      <c r="G13" s="2"/>
      <c r="H13" s="2"/>
    </row>
    <row r="14" spans="1:8" ht="15.75" thickBot="1" x14ac:dyDescent="0.25">
      <c r="A14" s="40"/>
      <c r="C14" s="98"/>
      <c r="D14" s="2"/>
      <c r="E14" s="39"/>
      <c r="F14" s="2"/>
      <c r="G14" s="2"/>
      <c r="H14" s="2"/>
    </row>
    <row r="15" spans="1:8" ht="15" x14ac:dyDescent="0.2">
      <c r="A15" s="50"/>
      <c r="B15" s="71"/>
      <c r="C15" s="4"/>
      <c r="D15" s="94"/>
      <c r="E15" s="80"/>
      <c r="F15" s="2"/>
    </row>
    <row r="16" spans="1:8" ht="15.75" x14ac:dyDescent="0.25">
      <c r="A16" s="50"/>
      <c r="B16" s="231" t="s">
        <v>125</v>
      </c>
      <c r="C16" s="25" t="s">
        <v>280</v>
      </c>
      <c r="D16" s="104">
        <f>MAX(D9-D7,0)</f>
        <v>1100</v>
      </c>
      <c r="E16" s="85"/>
      <c r="F16" s="2"/>
    </row>
    <row r="17" spans="1:6" ht="15.75" x14ac:dyDescent="0.25">
      <c r="A17" s="50"/>
      <c r="B17" s="231"/>
      <c r="C17" s="25"/>
      <c r="D17" s="143"/>
      <c r="E17" s="85"/>
      <c r="F17" s="2"/>
    </row>
    <row r="18" spans="1:6" ht="15.75" x14ac:dyDescent="0.25">
      <c r="A18" s="50"/>
      <c r="B18" s="231" t="s">
        <v>126</v>
      </c>
      <c r="C18" s="25" t="s">
        <v>280</v>
      </c>
      <c r="D18" s="144">
        <f>MAX(D10-D7,0)</f>
        <v>0</v>
      </c>
      <c r="E18" s="85"/>
      <c r="F18" s="2"/>
    </row>
    <row r="19" spans="1:6" ht="15.75" thickBot="1" x14ac:dyDescent="0.25">
      <c r="A19" s="50"/>
      <c r="B19" s="139"/>
      <c r="C19" s="30"/>
      <c r="D19" s="145"/>
      <c r="E19" s="141"/>
    </row>
    <row r="20" spans="1:6" x14ac:dyDescent="0.2">
      <c r="A20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"/>
  <dimension ref="A1:H5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6.5703125" bestFit="1" customWidth="1"/>
    <col min="4" max="4" width="15.5703125" bestFit="1" customWidth="1"/>
    <col min="5" max="5" width="3.140625" customWidth="1"/>
    <col min="6" max="6" width="3" customWidth="1"/>
    <col min="7" max="7" width="3.140625" customWidth="1"/>
  </cols>
  <sheetData>
    <row r="1" spans="2:8" ht="18" x14ac:dyDescent="0.25">
      <c r="C1" s="1" t="s">
        <v>6</v>
      </c>
    </row>
    <row r="2" spans="2:8" ht="15" x14ac:dyDescent="0.2">
      <c r="C2" s="2" t="s">
        <v>68</v>
      </c>
    </row>
    <row r="4" spans="2:8" ht="15" x14ac:dyDescent="0.2">
      <c r="C4" s="3" t="s">
        <v>8</v>
      </c>
      <c r="D4" s="2"/>
      <c r="E4" s="2"/>
      <c r="F4" s="2"/>
      <c r="G4" s="2"/>
      <c r="H4" s="2"/>
    </row>
    <row r="5" spans="2:8" ht="15.75" thickBot="1" x14ac:dyDescent="0.25">
      <c r="C5" s="27"/>
      <c r="D5" s="33"/>
      <c r="E5" s="2"/>
      <c r="F5" s="2"/>
      <c r="G5" s="2"/>
      <c r="H5" s="2"/>
    </row>
    <row r="6" spans="2:8" ht="15" x14ac:dyDescent="0.2">
      <c r="B6" s="51"/>
      <c r="C6" s="52"/>
      <c r="D6" s="53"/>
      <c r="E6" s="54"/>
      <c r="F6" s="2"/>
      <c r="G6" s="2"/>
      <c r="H6" s="2"/>
    </row>
    <row r="7" spans="2:8" ht="15" x14ac:dyDescent="0.2">
      <c r="B7" s="55"/>
      <c r="C7" s="53" t="s">
        <v>69</v>
      </c>
      <c r="D7" s="56">
        <v>82500</v>
      </c>
      <c r="E7" s="57"/>
      <c r="F7" s="2"/>
      <c r="G7" s="2"/>
      <c r="H7" s="2"/>
    </row>
    <row r="8" spans="2:8" ht="15" x14ac:dyDescent="0.2">
      <c r="B8" s="55"/>
      <c r="C8" s="53" t="s">
        <v>70</v>
      </c>
      <c r="D8" s="58">
        <v>8250000</v>
      </c>
      <c r="E8" s="59"/>
      <c r="F8" s="2"/>
      <c r="G8" s="2"/>
      <c r="H8" s="2"/>
    </row>
    <row r="9" spans="2:8" ht="15" x14ac:dyDescent="0.2">
      <c r="B9" s="55"/>
      <c r="C9" s="53"/>
      <c r="D9" s="58"/>
      <c r="E9" s="59"/>
      <c r="F9" s="2"/>
      <c r="G9" s="2"/>
      <c r="H9" s="2"/>
    </row>
    <row r="10" spans="2:8" ht="15" x14ac:dyDescent="0.2">
      <c r="B10" s="55"/>
      <c r="C10" s="53" t="s">
        <v>28</v>
      </c>
      <c r="D10" s="58"/>
      <c r="E10" s="59"/>
      <c r="F10" s="2"/>
      <c r="G10" s="2"/>
      <c r="H10" s="2"/>
    </row>
    <row r="11" spans="2:8" ht="15" x14ac:dyDescent="0.2">
      <c r="B11" s="55"/>
      <c r="C11" s="53" t="s">
        <v>29</v>
      </c>
      <c r="D11" s="66">
        <v>0.15</v>
      </c>
      <c r="E11" s="57"/>
      <c r="F11" s="2"/>
      <c r="G11" s="2"/>
      <c r="H11" s="2"/>
    </row>
    <row r="12" spans="2:8" ht="15" x14ac:dyDescent="0.2">
      <c r="B12" s="55"/>
      <c r="C12" s="53" t="s">
        <v>30</v>
      </c>
      <c r="D12" s="66">
        <v>0.25</v>
      </c>
      <c r="E12" s="59"/>
      <c r="F12" s="2"/>
      <c r="G12" s="2"/>
      <c r="H12" s="2"/>
    </row>
    <row r="13" spans="2:8" ht="15" x14ac:dyDescent="0.2">
      <c r="B13" s="55"/>
      <c r="C13" s="53" t="s">
        <v>31</v>
      </c>
      <c r="D13" s="66">
        <v>0.34</v>
      </c>
      <c r="E13" s="59"/>
      <c r="F13" s="2"/>
      <c r="G13" s="2"/>
      <c r="H13" s="2"/>
    </row>
    <row r="14" spans="2:8" ht="15" x14ac:dyDescent="0.2">
      <c r="B14" s="55"/>
      <c r="C14" s="53" t="s">
        <v>32</v>
      </c>
      <c r="D14" s="66">
        <v>0.39</v>
      </c>
      <c r="E14" s="59"/>
      <c r="F14" s="2"/>
      <c r="G14" s="2"/>
      <c r="H14" s="2"/>
    </row>
    <row r="15" spans="2:8" ht="15" x14ac:dyDescent="0.2">
      <c r="B15" s="55"/>
      <c r="C15" s="53" t="s">
        <v>33</v>
      </c>
      <c r="D15" s="66">
        <v>0.34</v>
      </c>
      <c r="E15" s="59"/>
      <c r="F15" s="2"/>
      <c r="G15" s="2"/>
      <c r="H15" s="2"/>
    </row>
    <row r="16" spans="2:8" ht="15" x14ac:dyDescent="0.2">
      <c r="B16" s="55"/>
      <c r="C16" s="53" t="s">
        <v>34</v>
      </c>
      <c r="D16" s="66">
        <v>0.35</v>
      </c>
      <c r="E16" s="59"/>
      <c r="F16" s="2"/>
      <c r="G16" s="2"/>
      <c r="H16" s="2"/>
    </row>
    <row r="17" spans="1:8" ht="15" x14ac:dyDescent="0.2">
      <c r="B17" s="55"/>
      <c r="C17" s="53" t="s">
        <v>35</v>
      </c>
      <c r="D17" s="66">
        <v>0.38</v>
      </c>
      <c r="E17" s="59"/>
      <c r="F17" s="2"/>
      <c r="G17" s="2"/>
      <c r="H17" s="2"/>
    </row>
    <row r="18" spans="1:8" ht="15" x14ac:dyDescent="0.2">
      <c r="B18" s="55"/>
      <c r="C18" s="53" t="s">
        <v>36</v>
      </c>
      <c r="D18" s="66">
        <v>0.35</v>
      </c>
      <c r="E18" s="59"/>
      <c r="F18" s="2"/>
      <c r="G18" s="2"/>
      <c r="H18" s="2"/>
    </row>
    <row r="19" spans="1:8" ht="15.75" thickBot="1" x14ac:dyDescent="0.25">
      <c r="B19" s="61"/>
      <c r="C19" s="62"/>
      <c r="D19" s="62"/>
      <c r="E19" s="63"/>
      <c r="F19" s="2"/>
      <c r="G19" s="2"/>
      <c r="H19" s="2"/>
    </row>
    <row r="20" spans="1:8" ht="15" x14ac:dyDescent="0.2">
      <c r="C20" s="2"/>
      <c r="D20" s="2"/>
      <c r="E20" s="2"/>
      <c r="F20" s="2"/>
      <c r="G20" s="2"/>
      <c r="H20" s="2"/>
    </row>
    <row r="21" spans="1:8" ht="15" x14ac:dyDescent="0.2">
      <c r="C21" s="3" t="s">
        <v>10</v>
      </c>
      <c r="D21" s="2"/>
      <c r="E21" s="2"/>
      <c r="F21" s="2"/>
      <c r="G21" s="2"/>
      <c r="H21" s="2"/>
    </row>
    <row r="22" spans="1:8" ht="15.75" thickBot="1" x14ac:dyDescent="0.25">
      <c r="A22" s="40"/>
      <c r="C22" s="98"/>
      <c r="D22" s="2"/>
      <c r="E22" s="39"/>
      <c r="F22" s="39"/>
      <c r="G22" s="39"/>
      <c r="H22" s="2"/>
    </row>
    <row r="23" spans="1:8" ht="15" x14ac:dyDescent="0.2">
      <c r="A23" s="79"/>
      <c r="B23" s="71"/>
      <c r="C23" s="4"/>
      <c r="D23" s="4"/>
      <c r="E23" s="94"/>
      <c r="F23" s="80"/>
      <c r="G23" s="120"/>
      <c r="H23" s="2"/>
    </row>
    <row r="24" spans="1:8" ht="15" x14ac:dyDescent="0.2">
      <c r="A24" s="79"/>
      <c r="B24" s="87"/>
      <c r="C24" s="10" t="s">
        <v>71</v>
      </c>
      <c r="D24" s="10"/>
      <c r="E24" s="41"/>
      <c r="F24" s="85"/>
      <c r="G24" s="120"/>
      <c r="H24" s="2"/>
    </row>
    <row r="25" spans="1:8" ht="15" x14ac:dyDescent="0.2">
      <c r="A25" s="79"/>
      <c r="B25" s="87"/>
      <c r="C25" s="88" t="s">
        <v>37</v>
      </c>
      <c r="D25" s="10"/>
      <c r="E25" s="10"/>
      <c r="F25" s="86"/>
      <c r="G25" s="120"/>
      <c r="H25" s="2"/>
    </row>
    <row r="26" spans="1:8" ht="15" x14ac:dyDescent="0.2">
      <c r="A26" s="79"/>
      <c r="B26" s="87"/>
      <c r="C26" s="257">
        <f t="shared" ref="C26:C33" si="0">D11</f>
        <v>0.15</v>
      </c>
      <c r="D26" s="42">
        <f>MAX(MIN(D7,50000),0)</f>
        <v>50000</v>
      </c>
      <c r="E26" s="10"/>
      <c r="F26" s="86"/>
      <c r="G26" s="120"/>
      <c r="H26" s="2"/>
    </row>
    <row r="27" spans="1:8" ht="15" x14ac:dyDescent="0.2">
      <c r="A27" s="79"/>
      <c r="B27" s="87"/>
      <c r="C27" s="257">
        <f t="shared" si="0"/>
        <v>0.25</v>
      </c>
      <c r="D27" s="34">
        <f>MAX(MIN(D7-D26,25000),0)</f>
        <v>25000</v>
      </c>
      <c r="E27" s="10"/>
      <c r="F27" s="86"/>
      <c r="G27" s="120"/>
      <c r="H27" s="2"/>
    </row>
    <row r="28" spans="1:8" ht="15" x14ac:dyDescent="0.2">
      <c r="A28" s="79"/>
      <c r="B28" s="87"/>
      <c r="C28" s="257">
        <f t="shared" si="0"/>
        <v>0.34</v>
      </c>
      <c r="D28" s="34">
        <f>MAX(MIN(D7-D27-D26,25000),0)</f>
        <v>7500</v>
      </c>
      <c r="E28" s="10"/>
      <c r="F28" s="86"/>
      <c r="G28" s="120"/>
      <c r="H28" s="2"/>
    </row>
    <row r="29" spans="1:8" ht="15.75" x14ac:dyDescent="0.25">
      <c r="A29" s="79"/>
      <c r="B29" s="87"/>
      <c r="C29" s="257">
        <f t="shared" si="0"/>
        <v>0.39</v>
      </c>
      <c r="D29" s="89">
        <f>MAX(MIN(D7-D28-D27-D26,235000),0)</f>
        <v>0</v>
      </c>
      <c r="E29" s="95"/>
      <c r="F29" s="82"/>
      <c r="G29" s="120"/>
      <c r="H29" s="2"/>
    </row>
    <row r="30" spans="1:8" ht="15" x14ac:dyDescent="0.2">
      <c r="A30" s="79"/>
      <c r="B30" s="87"/>
      <c r="C30" s="257">
        <f t="shared" si="0"/>
        <v>0.34</v>
      </c>
      <c r="D30" s="90">
        <f>MAX(MIN(D7-D29-D28-D27-D26,665000),0)</f>
        <v>0</v>
      </c>
      <c r="E30" s="47"/>
      <c r="F30" s="85"/>
      <c r="G30" s="120"/>
      <c r="H30" s="2"/>
    </row>
    <row r="31" spans="1:8" ht="15.75" x14ac:dyDescent="0.25">
      <c r="A31" s="79"/>
      <c r="B31" s="83"/>
      <c r="C31" s="257">
        <f t="shared" si="0"/>
        <v>0.35</v>
      </c>
      <c r="D31" s="91">
        <f>MAX(MIN(D7-D30-D29-D28-D27-D26),0)</f>
        <v>0</v>
      </c>
      <c r="E31" s="48"/>
      <c r="F31" s="99"/>
      <c r="G31" s="120"/>
      <c r="H31" s="2"/>
    </row>
    <row r="32" spans="1:8" ht="15" x14ac:dyDescent="0.2">
      <c r="A32" s="79"/>
      <c r="B32" s="84"/>
      <c r="C32" s="257">
        <f t="shared" si="0"/>
        <v>0.38</v>
      </c>
      <c r="D32" s="34">
        <f>MAX(MIN(D7-D31-D30-D29-D28-D27-D26),0)</f>
        <v>0</v>
      </c>
      <c r="E32" s="41"/>
      <c r="F32" s="85"/>
      <c r="G32" s="120"/>
      <c r="H32" s="2"/>
    </row>
    <row r="33" spans="1:8" ht="16.5" thickBot="1" x14ac:dyDescent="0.3">
      <c r="A33" s="79"/>
      <c r="B33" s="87"/>
      <c r="C33" s="257">
        <f t="shared" si="0"/>
        <v>0.35</v>
      </c>
      <c r="D33" s="92">
        <f>MAX(D7-D32-D31-D30-D29-D28-D27-D26,0)</f>
        <v>0</v>
      </c>
      <c r="E33" s="45"/>
      <c r="F33" s="99"/>
      <c r="G33" s="120"/>
      <c r="H33" s="2"/>
    </row>
    <row r="34" spans="1:8" ht="16.5" thickTop="1" x14ac:dyDescent="0.25">
      <c r="A34" s="79"/>
      <c r="B34" s="87"/>
      <c r="C34" s="93"/>
      <c r="D34" s="232">
        <f>C26*D26+C27*D27+C28*D28+C29*D29+C30*D30+C31*D31+C32*D32+C33*D33</f>
        <v>16300</v>
      </c>
      <c r="E34" s="45"/>
      <c r="F34" s="99"/>
      <c r="G34" s="120"/>
      <c r="H34" s="2"/>
    </row>
    <row r="35" spans="1:8" ht="15" x14ac:dyDescent="0.2">
      <c r="B35" s="11"/>
      <c r="C35" s="10"/>
      <c r="D35" s="10"/>
      <c r="E35" s="10"/>
      <c r="F35" s="81"/>
    </row>
    <row r="36" spans="1:8" ht="15" x14ac:dyDescent="0.2">
      <c r="B36" s="11"/>
      <c r="C36" s="26" t="s">
        <v>73</v>
      </c>
      <c r="D36" s="10"/>
      <c r="E36" s="10"/>
      <c r="F36" s="8"/>
    </row>
    <row r="37" spans="1:8" ht="15.75" x14ac:dyDescent="0.25">
      <c r="B37" s="11"/>
      <c r="C37" s="26" t="s">
        <v>74</v>
      </c>
      <c r="D37" s="10"/>
      <c r="E37" s="10"/>
      <c r="F37" s="8"/>
    </row>
    <row r="38" spans="1:8" ht="15.75" thickBot="1" x14ac:dyDescent="0.25">
      <c r="B38" s="28"/>
      <c r="C38" s="30"/>
      <c r="D38" s="30"/>
      <c r="E38" s="30"/>
      <c r="F38" s="29"/>
    </row>
    <row r="39" spans="1:8" ht="15.75" thickBot="1" x14ac:dyDescent="0.25">
      <c r="B39" s="2"/>
      <c r="C39" s="2"/>
      <c r="D39" s="2"/>
      <c r="E39" s="2"/>
      <c r="F39" s="2"/>
    </row>
    <row r="40" spans="1:8" ht="15" x14ac:dyDescent="0.2">
      <c r="B40" s="71"/>
      <c r="C40" s="4"/>
      <c r="D40" s="4"/>
      <c r="E40" s="94"/>
      <c r="F40" s="80"/>
    </row>
    <row r="41" spans="1:8" ht="15" x14ac:dyDescent="0.2">
      <c r="B41" s="87"/>
      <c r="C41" s="10" t="s">
        <v>72</v>
      </c>
      <c r="D41" s="10"/>
      <c r="E41" s="41"/>
      <c r="F41" s="85"/>
    </row>
    <row r="42" spans="1:8" ht="15" x14ac:dyDescent="0.2">
      <c r="B42" s="87"/>
      <c r="C42" s="88" t="s">
        <v>37</v>
      </c>
      <c r="D42" s="10"/>
      <c r="E42" s="10"/>
      <c r="F42" s="86"/>
    </row>
    <row r="43" spans="1:8" ht="15" x14ac:dyDescent="0.2">
      <c r="B43" s="87"/>
      <c r="C43" s="257">
        <f>D11</f>
        <v>0.15</v>
      </c>
      <c r="D43" s="42">
        <f>MAX(MIN(D8,50000),0)</f>
        <v>50000</v>
      </c>
      <c r="E43" s="10"/>
      <c r="F43" s="86"/>
    </row>
    <row r="44" spans="1:8" ht="15" x14ac:dyDescent="0.2">
      <c r="B44" s="87"/>
      <c r="C44" s="257">
        <f>D12</f>
        <v>0.25</v>
      </c>
      <c r="D44" s="34">
        <f>MAX(MIN(25000,D8-D43),0)</f>
        <v>25000</v>
      </c>
      <c r="E44" s="10"/>
      <c r="F44" s="86"/>
    </row>
    <row r="45" spans="1:8" ht="15" x14ac:dyDescent="0.2">
      <c r="B45" s="87"/>
      <c r="C45" s="257">
        <f t="shared" ref="C45:C50" si="1">D13</f>
        <v>0.34</v>
      </c>
      <c r="D45" s="34">
        <f>MAX(MIN(25000,D8-D44-D43),0)</f>
        <v>25000</v>
      </c>
      <c r="E45" s="10"/>
      <c r="F45" s="86"/>
    </row>
    <row r="46" spans="1:8" ht="15.75" x14ac:dyDescent="0.25">
      <c r="B46" s="87"/>
      <c r="C46" s="257">
        <f t="shared" si="1"/>
        <v>0.39</v>
      </c>
      <c r="D46" s="89">
        <f>MAX(MIN(235000,D8-D45-D44-D43),0)</f>
        <v>235000</v>
      </c>
      <c r="E46" s="95"/>
      <c r="F46" s="82"/>
    </row>
    <row r="47" spans="1:8" ht="15" x14ac:dyDescent="0.2">
      <c r="B47" s="87"/>
      <c r="C47" s="257">
        <f t="shared" si="1"/>
        <v>0.34</v>
      </c>
      <c r="D47" s="90">
        <f>MAX(MIN(9665000,D8-D46-D45-D44-D43),0)</f>
        <v>7915000</v>
      </c>
      <c r="E47" s="47"/>
      <c r="F47" s="85"/>
    </row>
    <row r="48" spans="1:8" ht="15.75" x14ac:dyDescent="0.25">
      <c r="B48" s="83"/>
      <c r="C48" s="257">
        <f t="shared" si="1"/>
        <v>0.35</v>
      </c>
      <c r="D48" s="91">
        <f>MAX(MIN(5000000,D8-D47-D46-D45-D44-D43),0)</f>
        <v>0</v>
      </c>
      <c r="E48" s="48"/>
      <c r="F48" s="99"/>
    </row>
    <row r="49" spans="2:6" ht="15" x14ac:dyDescent="0.2">
      <c r="B49" s="84"/>
      <c r="C49" s="257">
        <f t="shared" si="1"/>
        <v>0.38</v>
      </c>
      <c r="D49" s="34">
        <f>MAX(MIN(3333333,D8-D48-D47-D46-D45-D44-D43),0)</f>
        <v>0</v>
      </c>
      <c r="E49" s="41"/>
      <c r="F49" s="85"/>
    </row>
    <row r="50" spans="2:6" ht="16.5" thickBot="1" x14ac:dyDescent="0.3">
      <c r="B50" s="87"/>
      <c r="C50" s="257">
        <f t="shared" si="1"/>
        <v>0.35</v>
      </c>
      <c r="D50" s="92">
        <f>MAX(D8-D49-D48-D47-D46-D45-D44-D43,0)</f>
        <v>0</v>
      </c>
      <c r="E50" s="45"/>
      <c r="F50" s="99"/>
    </row>
    <row r="51" spans="2:6" ht="16.5" thickTop="1" x14ac:dyDescent="0.25">
      <c r="B51" s="87"/>
      <c r="C51" s="93"/>
      <c r="D51" s="232">
        <f>C43*D43+C44*D44+C45*D45+C46*D46+C47*D47+C48*D48+C49*D49+C50*D50</f>
        <v>2805000</v>
      </c>
      <c r="E51" s="45"/>
      <c r="F51" s="99"/>
    </row>
    <row r="52" spans="2:6" ht="15" x14ac:dyDescent="0.2">
      <c r="B52" s="87"/>
      <c r="C52" s="10"/>
      <c r="D52" s="10"/>
      <c r="E52" s="41"/>
      <c r="F52" s="86"/>
    </row>
    <row r="53" spans="2:6" ht="15" x14ac:dyDescent="0.2">
      <c r="B53" s="11"/>
      <c r="C53" s="26" t="s">
        <v>73</v>
      </c>
      <c r="D53" s="10"/>
      <c r="E53" s="10"/>
      <c r="F53" s="8"/>
    </row>
    <row r="54" spans="2:6" ht="15.75" x14ac:dyDescent="0.25">
      <c r="B54" s="11"/>
      <c r="C54" s="26" t="s">
        <v>74</v>
      </c>
      <c r="D54" s="10"/>
      <c r="E54" s="10"/>
      <c r="F54" s="8"/>
    </row>
    <row r="55" spans="2:6" ht="15" x14ac:dyDescent="0.2">
      <c r="B55" s="11"/>
      <c r="C55" s="26"/>
      <c r="D55" s="10"/>
      <c r="E55" s="10"/>
      <c r="F55" s="8"/>
    </row>
    <row r="56" spans="2:6" ht="15" x14ac:dyDescent="0.2">
      <c r="B56" s="11"/>
      <c r="C56" s="26" t="s">
        <v>75</v>
      </c>
      <c r="D56" s="10"/>
      <c r="E56" s="10"/>
      <c r="F56" s="8"/>
    </row>
    <row r="57" spans="2:6" ht="15" x14ac:dyDescent="0.2">
      <c r="B57" s="11"/>
      <c r="C57" s="26" t="s">
        <v>76</v>
      </c>
      <c r="D57" s="10"/>
      <c r="E57" s="10"/>
      <c r="F57" s="8"/>
    </row>
    <row r="58" spans="2:6" ht="15" x14ac:dyDescent="0.2">
      <c r="B58" s="11"/>
      <c r="C58" s="26" t="s">
        <v>77</v>
      </c>
      <c r="D58" s="10"/>
      <c r="E58" s="10"/>
      <c r="F58" s="8"/>
    </row>
    <row r="59" spans="2:6" ht="15.75" thickBot="1" x14ac:dyDescent="0.25">
      <c r="B59" s="28"/>
      <c r="C59" s="30"/>
      <c r="D59" s="30"/>
      <c r="E59" s="30"/>
      <c r="F59" s="2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N93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5703125" customWidth="1"/>
    <col min="4" max="4" width="13" bestFit="1" customWidth="1"/>
    <col min="5" max="5" width="3.140625" customWidth="1"/>
    <col min="6" max="6" width="2.28515625" customWidth="1"/>
    <col min="7" max="7" width="12.28515625" bestFit="1" customWidth="1"/>
    <col min="8" max="8" width="3.140625" customWidth="1"/>
  </cols>
  <sheetData>
    <row r="1" spans="2:5" ht="18" x14ac:dyDescent="0.25">
      <c r="C1" s="1" t="s">
        <v>6</v>
      </c>
    </row>
    <row r="2" spans="2:5" ht="15" x14ac:dyDescent="0.2">
      <c r="C2" s="2" t="s">
        <v>272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51"/>
      <c r="C6" s="52"/>
      <c r="D6" s="53"/>
      <c r="E6" s="54"/>
    </row>
    <row r="7" spans="2:5" ht="15" x14ac:dyDescent="0.2">
      <c r="B7" s="55"/>
      <c r="C7" s="53" t="s">
        <v>1</v>
      </c>
      <c r="D7" s="64">
        <v>590000</v>
      </c>
      <c r="E7" s="59"/>
    </row>
    <row r="8" spans="2:5" ht="15" x14ac:dyDescent="0.2">
      <c r="B8" s="55"/>
      <c r="C8" s="53" t="s">
        <v>2</v>
      </c>
      <c r="D8" s="64">
        <v>455000</v>
      </c>
      <c r="E8" s="57"/>
    </row>
    <row r="9" spans="2:5" ht="15" x14ac:dyDescent="0.2">
      <c r="B9" s="55"/>
      <c r="C9" s="53" t="s">
        <v>78</v>
      </c>
      <c r="D9" s="64">
        <v>85000</v>
      </c>
      <c r="E9" s="57"/>
    </row>
    <row r="10" spans="2:5" ht="15" x14ac:dyDescent="0.2">
      <c r="B10" s="55"/>
      <c r="C10" s="53" t="s">
        <v>41</v>
      </c>
      <c r="D10" s="64">
        <v>125000</v>
      </c>
      <c r="E10" s="57"/>
    </row>
    <row r="11" spans="2:5" ht="15" x14ac:dyDescent="0.2">
      <c r="B11" s="55"/>
      <c r="C11" s="53" t="s">
        <v>43</v>
      </c>
      <c r="D11" s="64">
        <v>65000</v>
      </c>
      <c r="E11" s="59"/>
    </row>
    <row r="12" spans="2:5" ht="15" x14ac:dyDescent="0.2">
      <c r="B12" s="55"/>
      <c r="C12" s="53"/>
      <c r="D12" s="65"/>
      <c r="E12" s="57"/>
    </row>
    <row r="13" spans="2:5" ht="15" x14ac:dyDescent="0.2">
      <c r="B13" s="55"/>
      <c r="C13" s="53" t="s">
        <v>65</v>
      </c>
      <c r="D13" s="66">
        <v>0.35</v>
      </c>
      <c r="E13" s="57"/>
    </row>
    <row r="14" spans="2:5" ht="15.75" thickBot="1" x14ac:dyDescent="0.25">
      <c r="B14" s="61"/>
      <c r="C14" s="62"/>
      <c r="D14" s="62"/>
      <c r="E14" s="63"/>
    </row>
    <row r="15" spans="2:5" ht="15" x14ac:dyDescent="0.2">
      <c r="C15" s="2"/>
      <c r="D15" s="2"/>
      <c r="E15" s="2"/>
    </row>
    <row r="16" spans="2:5" ht="15" x14ac:dyDescent="0.2">
      <c r="C16" s="3" t="s">
        <v>10</v>
      </c>
      <c r="D16" s="2"/>
      <c r="E16" s="2"/>
    </row>
    <row r="17" spans="1:40" ht="15.75" thickBot="1" x14ac:dyDescent="0.25">
      <c r="C17" s="98"/>
      <c r="D17" s="2"/>
      <c r="E17" s="39"/>
    </row>
    <row r="18" spans="1:40" ht="15" x14ac:dyDescent="0.2">
      <c r="B18" s="68"/>
      <c r="C18" s="4"/>
      <c r="D18" s="4"/>
      <c r="E18" s="5"/>
      <c r="F18" s="109"/>
      <c r="G18" s="109"/>
      <c r="H18" s="109"/>
    </row>
    <row r="19" spans="1:40" ht="15.75" thickBot="1" x14ac:dyDescent="0.25">
      <c r="B19" s="69"/>
      <c r="C19" s="6" t="s">
        <v>0</v>
      </c>
      <c r="D19" s="6"/>
      <c r="E19" s="147"/>
      <c r="F19" s="110"/>
      <c r="G19" s="110"/>
      <c r="H19" s="109"/>
    </row>
    <row r="20" spans="1:40" ht="15" x14ac:dyDescent="0.2">
      <c r="B20" s="69"/>
      <c r="C20" s="10" t="s">
        <v>1</v>
      </c>
      <c r="D20" s="298">
        <f>D7</f>
        <v>590000</v>
      </c>
      <c r="E20" s="148"/>
      <c r="F20" s="111"/>
      <c r="G20" s="111"/>
      <c r="H20" s="109"/>
    </row>
    <row r="21" spans="1:40" ht="15.75" x14ac:dyDescent="0.25">
      <c r="B21" s="69"/>
      <c r="C21" s="10" t="s">
        <v>2</v>
      </c>
      <c r="D21" s="299">
        <f>D8</f>
        <v>455000</v>
      </c>
      <c r="E21" s="149"/>
      <c r="F21" s="112"/>
      <c r="G21" s="112"/>
      <c r="H21" s="109"/>
    </row>
    <row r="22" spans="1:40" ht="15.75" x14ac:dyDescent="0.25">
      <c r="B22" s="69"/>
      <c r="C22" s="10" t="s">
        <v>78</v>
      </c>
      <c r="D22" s="299">
        <f>D9</f>
        <v>85000</v>
      </c>
      <c r="E22" s="149"/>
      <c r="F22" s="112"/>
      <c r="G22" s="112"/>
      <c r="H22" s="109"/>
    </row>
    <row r="23" spans="1:40" ht="15" x14ac:dyDescent="0.2">
      <c r="B23" s="69"/>
      <c r="C23" s="10" t="s">
        <v>41</v>
      </c>
      <c r="D23" s="300">
        <f>D10</f>
        <v>125000</v>
      </c>
      <c r="E23" s="81"/>
      <c r="F23" s="109"/>
      <c r="G23" s="109"/>
      <c r="H23" s="109"/>
    </row>
    <row r="24" spans="1:40" ht="15" x14ac:dyDescent="0.2">
      <c r="B24" s="69"/>
      <c r="C24" s="10" t="s">
        <v>3</v>
      </c>
      <c r="D24" s="301">
        <f>D20-D21-D23-D22</f>
        <v>-75000</v>
      </c>
      <c r="E24" s="8"/>
      <c r="F24" s="116"/>
      <c r="G24" s="116"/>
      <c r="H24" s="116"/>
    </row>
    <row r="25" spans="1:40" ht="15" x14ac:dyDescent="0.2">
      <c r="B25" s="69"/>
      <c r="C25" s="10" t="s">
        <v>43</v>
      </c>
      <c r="D25" s="302">
        <f>D11</f>
        <v>65000</v>
      </c>
      <c r="E25" s="150"/>
      <c r="F25" s="114"/>
      <c r="G25" s="114"/>
      <c r="H25" s="114"/>
      <c r="I25" s="109"/>
    </row>
    <row r="26" spans="1:40" ht="15" x14ac:dyDescent="0.2">
      <c r="B26" s="69"/>
      <c r="C26" s="10" t="s">
        <v>4</v>
      </c>
      <c r="D26" s="35">
        <f>D24-D25</f>
        <v>-140000</v>
      </c>
      <c r="E26" s="151"/>
      <c r="F26" s="110"/>
      <c r="G26" s="110"/>
      <c r="H26" s="114"/>
      <c r="I26" s="109"/>
    </row>
    <row r="27" spans="1:40" ht="15" x14ac:dyDescent="0.2">
      <c r="B27" s="69"/>
      <c r="C27" s="26" t="s">
        <v>5</v>
      </c>
      <c r="D27" s="146">
        <f>MAX(D26*D13,0)</f>
        <v>0</v>
      </c>
      <c r="E27" s="152"/>
      <c r="F27" s="117"/>
      <c r="G27" s="117"/>
      <c r="H27" s="114"/>
      <c r="I27" s="109"/>
    </row>
    <row r="28" spans="1:40" ht="16.5" thickBot="1" x14ac:dyDescent="0.3">
      <c r="B28" s="231" t="s">
        <v>125</v>
      </c>
      <c r="C28" s="10" t="s">
        <v>47</v>
      </c>
      <c r="D28" s="36">
        <f>D26-D27</f>
        <v>-140000</v>
      </c>
      <c r="E28" s="8"/>
      <c r="F28" s="118"/>
      <c r="G28" s="118"/>
      <c r="H28" s="114"/>
      <c r="I28" s="109"/>
    </row>
    <row r="29" spans="1:40" ht="16.5" thickTop="1" thickBot="1" x14ac:dyDescent="0.25">
      <c r="B29" s="233"/>
      <c r="C29" s="37"/>
      <c r="D29" s="38"/>
      <c r="E29" s="72"/>
      <c r="F29" s="114"/>
      <c r="G29" s="114"/>
      <c r="H29" s="114"/>
      <c r="I29" s="109"/>
    </row>
    <row r="30" spans="1:40" ht="15" x14ac:dyDescent="0.2">
      <c r="B30" s="234"/>
      <c r="C30" s="40"/>
      <c r="D30" s="40"/>
      <c r="E30" s="40"/>
      <c r="F30" s="111"/>
      <c r="G30" s="111"/>
      <c r="H30" s="109"/>
      <c r="I30" s="109"/>
    </row>
    <row r="31" spans="1:40" ht="15.75" thickBot="1" x14ac:dyDescent="0.25">
      <c r="B31" s="235"/>
      <c r="F31" s="117"/>
      <c r="G31" s="117"/>
      <c r="H31" s="109"/>
      <c r="I31" s="109"/>
    </row>
    <row r="32" spans="1:40" ht="15.75" x14ac:dyDescent="0.25">
      <c r="A32" s="2"/>
      <c r="B32" s="236"/>
      <c r="C32" s="75"/>
      <c r="D32" s="76"/>
      <c r="E32" s="4"/>
      <c r="F32" s="77"/>
      <c r="G32" s="77"/>
      <c r="H32" s="5"/>
      <c r="I32" s="11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5.75" x14ac:dyDescent="0.25">
      <c r="A33" s="2"/>
      <c r="B33" s="229" t="s">
        <v>126</v>
      </c>
      <c r="C33" s="10" t="s">
        <v>129</v>
      </c>
      <c r="D33" s="74"/>
      <c r="E33" s="10"/>
      <c r="F33" s="153"/>
      <c r="G33" s="19">
        <f>D24+D23-D27</f>
        <v>50000</v>
      </c>
      <c r="H33" s="8"/>
      <c r="I33" s="11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5" x14ac:dyDescent="0.2">
      <c r="A34" s="2"/>
      <c r="B34" s="229"/>
      <c r="C34" s="10"/>
      <c r="D34" s="74"/>
      <c r="E34" s="10"/>
      <c r="F34" s="10"/>
      <c r="G34" s="10"/>
      <c r="H34" s="8"/>
      <c r="I34" s="11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5.75" x14ac:dyDescent="0.25">
      <c r="A35" s="2"/>
      <c r="B35" s="229" t="s">
        <v>127</v>
      </c>
      <c r="C35" s="10" t="s">
        <v>79</v>
      </c>
      <c r="D35" s="10"/>
      <c r="E35" s="10"/>
      <c r="F35" s="129"/>
      <c r="G35" s="129"/>
      <c r="H35" s="8"/>
      <c r="I35" s="11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5" x14ac:dyDescent="0.2">
      <c r="A36" s="73"/>
      <c r="B36" s="11"/>
      <c r="C36" s="10" t="s">
        <v>80</v>
      </c>
      <c r="D36" s="10"/>
      <c r="E36" s="10"/>
      <c r="F36" s="10"/>
      <c r="G36" s="10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5.75" x14ac:dyDescent="0.25">
      <c r="A37" s="2"/>
      <c r="B37" s="11"/>
      <c r="C37" s="10" t="s">
        <v>81</v>
      </c>
      <c r="D37" s="10"/>
      <c r="E37" s="10"/>
      <c r="F37" s="129"/>
      <c r="G37" s="129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5.75" x14ac:dyDescent="0.25">
      <c r="A38" s="2"/>
      <c r="B38" s="11"/>
      <c r="C38" s="10" t="s">
        <v>82</v>
      </c>
      <c r="D38" s="10"/>
      <c r="E38" s="10"/>
      <c r="F38" s="129"/>
      <c r="G38" s="129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5.75" thickBot="1" x14ac:dyDescent="0.25">
      <c r="A39" s="2"/>
      <c r="B39" s="28"/>
      <c r="C39" s="30"/>
      <c r="D39" s="30"/>
      <c r="E39" s="30"/>
      <c r="F39" s="30"/>
      <c r="G39" s="30"/>
      <c r="H39" s="2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7109375" customWidth="1"/>
    <col min="4" max="4" width="12.140625" customWidth="1"/>
    <col min="5" max="5" width="3.140625" customWidth="1"/>
    <col min="6" max="6" width="23.140625" customWidth="1"/>
    <col min="7" max="7" width="12.85546875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7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9</v>
      </c>
      <c r="D7" s="64">
        <v>4900</v>
      </c>
      <c r="E7" s="59"/>
      <c r="F7" s="2"/>
      <c r="G7" s="2"/>
      <c r="H7" s="2"/>
      <c r="I7" s="2"/>
    </row>
    <row r="8" spans="2:9" ht="15" x14ac:dyDescent="0.2">
      <c r="B8" s="55"/>
      <c r="C8" s="53" t="s">
        <v>11</v>
      </c>
      <c r="D8" s="65">
        <v>25000</v>
      </c>
      <c r="E8" s="57"/>
      <c r="F8" s="2"/>
      <c r="G8" s="2"/>
      <c r="H8" s="2"/>
      <c r="I8" s="2"/>
    </row>
    <row r="9" spans="2:9" ht="15" x14ac:dyDescent="0.2">
      <c r="B9" s="55"/>
      <c r="C9" s="53"/>
      <c r="D9" s="65"/>
      <c r="E9" s="57"/>
      <c r="F9" s="2"/>
      <c r="G9" s="2"/>
      <c r="H9" s="2"/>
      <c r="I9" s="2"/>
    </row>
    <row r="10" spans="2:9" ht="15" x14ac:dyDescent="0.2">
      <c r="B10" s="55"/>
      <c r="C10" s="53" t="s">
        <v>12</v>
      </c>
      <c r="D10" s="64">
        <v>4100</v>
      </c>
      <c r="E10" s="59"/>
      <c r="F10" s="2"/>
      <c r="G10" s="2"/>
      <c r="H10" s="2"/>
      <c r="I10" s="2"/>
    </row>
    <row r="11" spans="2:9" ht="15" x14ac:dyDescent="0.2">
      <c r="B11" s="55"/>
      <c r="C11" s="53" t="s">
        <v>13</v>
      </c>
      <c r="D11" s="65">
        <v>10300</v>
      </c>
      <c r="E11" s="57"/>
      <c r="F11" s="2"/>
      <c r="G11" s="2"/>
      <c r="H11" s="2"/>
      <c r="I11" s="2"/>
    </row>
    <row r="12" spans="2:9" ht="15.75" thickBot="1" x14ac:dyDescent="0.25">
      <c r="B12" s="61"/>
      <c r="C12" s="62"/>
      <c r="D12" s="62"/>
      <c r="E12" s="63"/>
      <c r="F12" s="2"/>
      <c r="G12" s="2"/>
      <c r="H12" s="2"/>
      <c r="I12" s="2"/>
    </row>
    <row r="13" spans="2:9" ht="15" x14ac:dyDescent="0.2">
      <c r="C13" s="2"/>
      <c r="D13" s="2"/>
      <c r="E13" s="2"/>
      <c r="F13" s="2"/>
      <c r="G13" s="2"/>
      <c r="H13" s="2"/>
      <c r="I13" s="2"/>
    </row>
    <row r="14" spans="2:9" ht="15" x14ac:dyDescent="0.2">
      <c r="C14" s="3" t="s">
        <v>10</v>
      </c>
      <c r="D14" s="2"/>
      <c r="E14" s="2"/>
      <c r="F14" s="2"/>
      <c r="G14" s="2"/>
      <c r="H14" s="2"/>
      <c r="I14" s="2"/>
    </row>
    <row r="15" spans="2:9" ht="15.75" thickBot="1" x14ac:dyDescent="0.25">
      <c r="C15" s="27"/>
      <c r="D15" s="2"/>
      <c r="E15" s="2"/>
      <c r="F15" s="2"/>
      <c r="G15" s="2"/>
      <c r="H15" s="2"/>
      <c r="I15" s="2"/>
    </row>
    <row r="16" spans="2:9" ht="15" x14ac:dyDescent="0.2">
      <c r="B16" s="23"/>
      <c r="C16" s="10"/>
      <c r="D16" s="4"/>
      <c r="E16" s="4"/>
      <c r="F16" s="4"/>
      <c r="G16" s="4"/>
      <c r="H16" s="5"/>
      <c r="I16" s="2"/>
    </row>
    <row r="17" spans="2:9" ht="15.75" thickBot="1" x14ac:dyDescent="0.25">
      <c r="B17" s="12"/>
      <c r="C17" s="6" t="s">
        <v>16</v>
      </c>
      <c r="D17" s="6"/>
      <c r="E17" s="6"/>
      <c r="F17" s="7"/>
      <c r="G17" s="6"/>
      <c r="H17" s="8"/>
      <c r="I17" s="2"/>
    </row>
    <row r="18" spans="2:9" ht="15" x14ac:dyDescent="0.2">
      <c r="B18" s="12"/>
      <c r="C18" s="25" t="s">
        <v>9</v>
      </c>
      <c r="D18" s="298">
        <f>+D7</f>
        <v>4900</v>
      </c>
      <c r="E18" s="9"/>
      <c r="F18" s="10" t="s">
        <v>12</v>
      </c>
      <c r="G18" s="298">
        <f>+D10</f>
        <v>4100</v>
      </c>
      <c r="H18" s="8"/>
      <c r="I18" s="2"/>
    </row>
    <row r="19" spans="2:9" ht="15" x14ac:dyDescent="0.2">
      <c r="B19" s="12"/>
      <c r="C19" s="10" t="s">
        <v>11</v>
      </c>
      <c r="D19" s="302">
        <f>+D8</f>
        <v>25000</v>
      </c>
      <c r="E19" s="31"/>
      <c r="F19" s="10" t="s">
        <v>13</v>
      </c>
      <c r="G19" s="336">
        <f>+D11</f>
        <v>10300</v>
      </c>
      <c r="H19" s="8"/>
      <c r="I19" s="2"/>
    </row>
    <row r="20" spans="2:9" ht="15.75" x14ac:dyDescent="0.25">
      <c r="B20" s="12"/>
      <c r="C20" s="13"/>
      <c r="D20" s="13"/>
      <c r="E20" s="13"/>
      <c r="F20" s="10" t="s">
        <v>14</v>
      </c>
      <c r="G20" s="256">
        <f>D24</f>
        <v>15500</v>
      </c>
      <c r="H20" s="8"/>
      <c r="I20" s="2"/>
    </row>
    <row r="21" spans="2:9" ht="15" x14ac:dyDescent="0.2">
      <c r="B21" s="12"/>
      <c r="C21" s="10"/>
      <c r="D21" s="10"/>
      <c r="E21" s="10"/>
      <c r="F21" s="14" t="s">
        <v>18</v>
      </c>
      <c r="G21" s="13"/>
      <c r="H21" s="8"/>
      <c r="I21" s="2"/>
    </row>
    <row r="22" spans="2:9" ht="15.75" thickBot="1" x14ac:dyDescent="0.25">
      <c r="B22" s="12"/>
      <c r="C22" s="10" t="s">
        <v>17</v>
      </c>
      <c r="D22" s="255">
        <f>D18+D19</f>
        <v>29900</v>
      </c>
      <c r="E22" s="32"/>
      <c r="F22" s="15" t="s">
        <v>15</v>
      </c>
      <c r="G22" s="255">
        <f>G18+G19+G20</f>
        <v>29900</v>
      </c>
      <c r="H22" s="8"/>
      <c r="I22" s="2"/>
    </row>
    <row r="23" spans="2:9" ht="15.75" thickTop="1" x14ac:dyDescent="0.2">
      <c r="B23" s="12"/>
      <c r="C23" s="10"/>
      <c r="D23" s="16"/>
      <c r="E23" s="16"/>
      <c r="F23" s="15"/>
      <c r="G23" s="10"/>
      <c r="H23" s="8"/>
      <c r="I23" s="2"/>
    </row>
    <row r="24" spans="2:9" ht="15.75" x14ac:dyDescent="0.25">
      <c r="B24" s="12"/>
      <c r="C24" s="26" t="s">
        <v>287</v>
      </c>
      <c r="D24" s="19">
        <f>D22-(G18+G19)</f>
        <v>15500</v>
      </c>
      <c r="E24" s="17"/>
      <c r="F24" s="18"/>
      <c r="G24" s="18"/>
      <c r="H24" s="8"/>
      <c r="I24" s="2"/>
    </row>
    <row r="25" spans="2:9" ht="15" x14ac:dyDescent="0.2">
      <c r="B25" s="12"/>
      <c r="C25" s="10"/>
      <c r="D25" s="10"/>
      <c r="E25" s="10"/>
      <c r="F25" s="10"/>
      <c r="G25" s="10"/>
      <c r="H25" s="8"/>
      <c r="I25" s="2"/>
    </row>
    <row r="26" spans="2:9" ht="15.75" x14ac:dyDescent="0.25">
      <c r="B26" s="12"/>
      <c r="C26" s="26" t="s">
        <v>288</v>
      </c>
      <c r="D26" s="19">
        <f>D18-G18</f>
        <v>800</v>
      </c>
      <c r="E26" s="18"/>
      <c r="F26" s="18"/>
      <c r="G26" s="18"/>
      <c r="H26" s="8"/>
      <c r="I26" s="2"/>
    </row>
    <row r="27" spans="2:9" ht="13.5" thickBot="1" x14ac:dyDescent="0.25">
      <c r="B27" s="20"/>
      <c r="C27" s="21"/>
      <c r="D27" s="21"/>
      <c r="E27" s="21"/>
      <c r="F27" s="21"/>
      <c r="G27" s="21"/>
      <c r="H27" s="2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11"/>
  <dimension ref="A1:I3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6" width="13.28515625" customWidth="1"/>
    <col min="7" max="7" width="9.7109375" customWidth="1"/>
    <col min="8" max="8" width="14.28515625" customWidth="1"/>
    <col min="9" max="9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273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2" t="s">
        <v>290</v>
      </c>
      <c r="D7" s="53"/>
      <c r="E7" s="106"/>
      <c r="F7" s="2"/>
      <c r="G7" s="2"/>
      <c r="H7" s="2"/>
      <c r="I7" s="2"/>
    </row>
    <row r="8" spans="2:9" ht="15" x14ac:dyDescent="0.2">
      <c r="B8" s="55"/>
      <c r="C8" s="53" t="s">
        <v>90</v>
      </c>
      <c r="D8" s="227">
        <f>'#18'!G33</f>
        <v>50000</v>
      </c>
      <c r="E8" s="106"/>
      <c r="F8" s="2"/>
      <c r="G8" s="2"/>
      <c r="H8" s="2"/>
      <c r="I8" s="2"/>
    </row>
    <row r="9" spans="2:9" ht="15" x14ac:dyDescent="0.2">
      <c r="B9" s="55"/>
      <c r="C9" s="53" t="s">
        <v>91</v>
      </c>
      <c r="D9" s="228">
        <f>'#18'!D11</f>
        <v>65000</v>
      </c>
      <c r="E9" s="106"/>
      <c r="F9" s="2"/>
      <c r="G9" s="2"/>
      <c r="H9" s="2"/>
      <c r="I9" s="2"/>
    </row>
    <row r="10" spans="2:9" ht="15" x14ac:dyDescent="0.2">
      <c r="B10" s="55"/>
      <c r="C10" s="52"/>
      <c r="D10" s="53"/>
      <c r="E10" s="106"/>
      <c r="F10" s="2"/>
      <c r="G10" s="2"/>
      <c r="H10" s="2"/>
      <c r="I10" s="2"/>
    </row>
    <row r="11" spans="2:9" ht="15" x14ac:dyDescent="0.2">
      <c r="B11" s="55"/>
      <c r="C11" s="52" t="s">
        <v>45</v>
      </c>
      <c r="D11" s="53"/>
      <c r="E11" s="106"/>
      <c r="F11" s="2"/>
      <c r="G11" s="2"/>
      <c r="H11" s="2"/>
      <c r="I11" s="2"/>
    </row>
    <row r="12" spans="2:9" ht="15" x14ac:dyDescent="0.2">
      <c r="B12" s="55"/>
      <c r="C12" s="53" t="s">
        <v>84</v>
      </c>
      <c r="D12" s="56">
        <v>34000</v>
      </c>
      <c r="E12" s="57"/>
      <c r="F12" s="2"/>
      <c r="G12" s="2"/>
      <c r="H12" s="2"/>
      <c r="I12" s="2"/>
    </row>
    <row r="13" spans="2:9" ht="15" x14ac:dyDescent="0.2">
      <c r="B13" s="142"/>
      <c r="C13" s="53" t="s">
        <v>85</v>
      </c>
      <c r="D13" s="60">
        <v>0</v>
      </c>
      <c r="E13" s="57"/>
      <c r="F13" s="2"/>
      <c r="G13" s="2"/>
      <c r="H13" s="2"/>
      <c r="I13" s="2"/>
    </row>
    <row r="14" spans="2:9" ht="15" x14ac:dyDescent="0.2">
      <c r="B14" s="142"/>
      <c r="C14" s="53" t="s">
        <v>86</v>
      </c>
      <c r="D14" s="60">
        <v>0</v>
      </c>
      <c r="E14" s="59"/>
      <c r="F14" s="2"/>
      <c r="G14" s="2"/>
      <c r="H14" s="2"/>
      <c r="I14" s="2"/>
    </row>
    <row r="15" spans="2:9" ht="15" x14ac:dyDescent="0.2">
      <c r="B15" s="142"/>
      <c r="C15" s="53" t="s">
        <v>87</v>
      </c>
      <c r="D15" s="60">
        <v>0</v>
      </c>
      <c r="E15" s="59"/>
      <c r="F15" s="2"/>
      <c r="G15" s="2"/>
      <c r="H15" s="2"/>
      <c r="I15" s="2"/>
    </row>
    <row r="16" spans="2:9" ht="15" x14ac:dyDescent="0.2">
      <c r="B16" s="142"/>
      <c r="C16" s="53" t="s">
        <v>88</v>
      </c>
      <c r="D16" s="60">
        <v>0</v>
      </c>
      <c r="E16" s="59"/>
      <c r="F16" s="2"/>
      <c r="G16" s="2"/>
      <c r="H16" s="2"/>
      <c r="I16" s="2"/>
    </row>
    <row r="17" spans="1:9" ht="15" x14ac:dyDescent="0.2">
      <c r="B17" s="142"/>
      <c r="C17" s="53" t="s">
        <v>89</v>
      </c>
      <c r="D17" s="60">
        <v>0</v>
      </c>
      <c r="E17" s="59"/>
      <c r="F17" s="2"/>
      <c r="G17" s="2"/>
      <c r="H17" s="2"/>
      <c r="I17" s="2"/>
    </row>
    <row r="18" spans="1:9" ht="15.75" thickBot="1" x14ac:dyDescent="0.25">
      <c r="B18" s="61"/>
      <c r="C18" s="62"/>
      <c r="D18" s="62"/>
      <c r="E18" s="63"/>
      <c r="F18" s="2"/>
      <c r="G18" s="2"/>
      <c r="H18" s="2"/>
      <c r="I18" s="2"/>
    </row>
    <row r="19" spans="1:9" ht="15" x14ac:dyDescent="0.2">
      <c r="C19" s="2"/>
      <c r="D19" s="2"/>
      <c r="E19" s="2"/>
      <c r="F19" s="2"/>
      <c r="G19" s="2"/>
      <c r="H19" s="2"/>
      <c r="I19" s="2"/>
    </row>
    <row r="20" spans="1:9" ht="15" x14ac:dyDescent="0.2">
      <c r="C20" s="3" t="s">
        <v>10</v>
      </c>
      <c r="D20" s="2"/>
      <c r="E20" s="2"/>
      <c r="F20" s="2"/>
      <c r="G20" s="2"/>
      <c r="H20" s="2"/>
      <c r="I20" s="2"/>
    </row>
    <row r="21" spans="1:9" ht="15.75" thickBot="1" x14ac:dyDescent="0.25">
      <c r="A21" s="40"/>
      <c r="C21" s="98"/>
      <c r="D21" s="2"/>
      <c r="E21" s="39"/>
      <c r="F21" s="2"/>
      <c r="G21" s="2"/>
      <c r="H21" s="2"/>
      <c r="I21" s="2"/>
    </row>
    <row r="22" spans="1:9" ht="15" x14ac:dyDescent="0.2">
      <c r="A22" s="50"/>
      <c r="B22" s="71"/>
      <c r="C22" s="4"/>
      <c r="D22" s="94"/>
      <c r="E22" s="5"/>
    </row>
    <row r="23" spans="1:9" ht="15" x14ac:dyDescent="0.2">
      <c r="A23" s="50"/>
      <c r="B23" s="87"/>
      <c r="C23" s="25" t="s">
        <v>122</v>
      </c>
      <c r="D23" s="35">
        <f>D8-D14-D16</f>
        <v>50000</v>
      </c>
      <c r="E23" s="8"/>
      <c r="F23" s="154"/>
    </row>
    <row r="24" spans="1:9" ht="15" x14ac:dyDescent="0.2">
      <c r="A24" s="50"/>
      <c r="B24" s="87"/>
      <c r="C24" s="25" t="s">
        <v>130</v>
      </c>
      <c r="D24" s="34">
        <f>D12-D17</f>
        <v>34000</v>
      </c>
      <c r="E24" s="8"/>
      <c r="F24" s="2"/>
    </row>
    <row r="25" spans="1:9" ht="15" x14ac:dyDescent="0.2">
      <c r="A25" s="50"/>
      <c r="B25" s="87"/>
      <c r="C25" s="25" t="s">
        <v>131</v>
      </c>
      <c r="D25" s="91">
        <f>D23-D24</f>
        <v>16000</v>
      </c>
      <c r="E25" s="8"/>
      <c r="F25" s="2"/>
    </row>
    <row r="26" spans="1:9" ht="15" x14ac:dyDescent="0.2">
      <c r="A26" s="50"/>
      <c r="B26" s="87"/>
      <c r="C26" s="25"/>
      <c r="D26" s="41"/>
      <c r="E26" s="8"/>
      <c r="F26" s="2"/>
    </row>
    <row r="27" spans="1:9" ht="15.75" x14ac:dyDescent="0.25">
      <c r="A27" s="50"/>
      <c r="B27" s="87"/>
      <c r="C27" s="25" t="s">
        <v>132</v>
      </c>
      <c r="D27" s="108">
        <f>D9-D25</f>
        <v>49000</v>
      </c>
      <c r="E27" s="8"/>
      <c r="F27" s="2"/>
    </row>
    <row r="28" spans="1:9" ht="15.75" x14ac:dyDescent="0.25">
      <c r="A28" s="50"/>
      <c r="B28" s="87"/>
      <c r="C28" s="25"/>
      <c r="D28" s="155"/>
      <c r="E28" s="8"/>
      <c r="F28" s="2"/>
    </row>
    <row r="29" spans="1:9" ht="15.75" x14ac:dyDescent="0.25">
      <c r="A29" s="50"/>
      <c r="B29" s="87"/>
      <c r="C29" s="25" t="s">
        <v>133</v>
      </c>
      <c r="D29" s="155"/>
      <c r="E29" s="8"/>
      <c r="F29" s="2"/>
    </row>
    <row r="30" spans="1:9" ht="15.75" x14ac:dyDescent="0.25">
      <c r="A30" s="50"/>
      <c r="B30" s="87"/>
      <c r="C30" s="25" t="s">
        <v>134</v>
      </c>
      <c r="D30" s="155"/>
      <c r="E30" s="8"/>
      <c r="F30" s="2"/>
    </row>
    <row r="31" spans="1:9" ht="15.75" x14ac:dyDescent="0.25">
      <c r="A31" s="50"/>
      <c r="B31" s="87"/>
      <c r="C31" s="25" t="s">
        <v>92</v>
      </c>
      <c r="D31" s="155"/>
      <c r="E31" s="8"/>
      <c r="F31" s="2"/>
    </row>
    <row r="32" spans="1:9" ht="15.75" thickBot="1" x14ac:dyDescent="0.25">
      <c r="A32" s="50"/>
      <c r="B32" s="139"/>
      <c r="C32" s="30"/>
      <c r="D32" s="140"/>
      <c r="E32" s="22"/>
      <c r="F32" s="2"/>
    </row>
    <row r="33" spans="1:1" x14ac:dyDescent="0.2">
      <c r="A33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/>
  <dimension ref="A1:AN110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42578125" customWidth="1"/>
    <col min="4" max="4" width="12.140625" customWidth="1"/>
    <col min="5" max="5" width="3.140625" customWidth="1"/>
    <col min="6" max="6" width="24.140625" customWidth="1"/>
    <col min="7" max="7" width="12.28515625" bestFit="1" customWidth="1"/>
    <col min="8" max="8" width="3.140625" customWidth="1"/>
  </cols>
  <sheetData>
    <row r="1" spans="2:6" ht="18" x14ac:dyDescent="0.25">
      <c r="C1" s="1" t="s">
        <v>6</v>
      </c>
    </row>
    <row r="2" spans="2:6" ht="15" x14ac:dyDescent="0.2">
      <c r="C2" s="2" t="s">
        <v>83</v>
      </c>
    </row>
    <row r="4" spans="2:6" ht="15" x14ac:dyDescent="0.2">
      <c r="C4" s="3" t="s">
        <v>8</v>
      </c>
      <c r="D4" s="2"/>
      <c r="E4" s="2"/>
    </row>
    <row r="5" spans="2:6" ht="15.75" thickBot="1" x14ac:dyDescent="0.25">
      <c r="C5" s="27"/>
      <c r="D5" s="33"/>
      <c r="E5" s="2"/>
    </row>
    <row r="6" spans="2:6" ht="15" x14ac:dyDescent="0.2">
      <c r="B6" s="51"/>
      <c r="C6" s="52"/>
      <c r="D6" s="53"/>
      <c r="E6" s="54"/>
    </row>
    <row r="7" spans="2:6" ht="15" x14ac:dyDescent="0.2">
      <c r="B7" s="55"/>
      <c r="C7" s="53" t="s">
        <v>1</v>
      </c>
      <c r="D7" s="64">
        <v>20300</v>
      </c>
      <c r="E7" s="59"/>
      <c r="F7" s="325"/>
    </row>
    <row r="8" spans="2:6" ht="15" x14ac:dyDescent="0.2">
      <c r="B8" s="55"/>
      <c r="C8" s="53" t="s">
        <v>93</v>
      </c>
      <c r="D8" s="64">
        <v>14500</v>
      </c>
      <c r="E8" s="57"/>
      <c r="F8" s="325"/>
    </row>
    <row r="9" spans="2:6" ht="15" x14ac:dyDescent="0.2">
      <c r="B9" s="55"/>
      <c r="C9" s="53" t="s">
        <v>41</v>
      </c>
      <c r="D9" s="64">
        <v>2900</v>
      </c>
      <c r="E9" s="57"/>
      <c r="F9" s="325"/>
    </row>
    <row r="10" spans="2:6" ht="15" x14ac:dyDescent="0.2">
      <c r="B10" s="55"/>
      <c r="C10" s="53" t="s">
        <v>43</v>
      </c>
      <c r="D10" s="64">
        <v>690</v>
      </c>
      <c r="E10" s="59"/>
      <c r="F10" s="325"/>
    </row>
    <row r="11" spans="2:6" ht="15" x14ac:dyDescent="0.2">
      <c r="B11" s="55"/>
      <c r="C11" s="53" t="s">
        <v>61</v>
      </c>
      <c r="D11" s="64">
        <v>660</v>
      </c>
      <c r="E11" s="57"/>
      <c r="F11" s="325"/>
    </row>
    <row r="12" spans="2:6" ht="15" x14ac:dyDescent="0.2">
      <c r="B12" s="55"/>
      <c r="C12" s="53" t="s">
        <v>97</v>
      </c>
      <c r="D12" s="58">
        <v>0</v>
      </c>
      <c r="E12" s="57"/>
      <c r="F12" s="325"/>
    </row>
    <row r="13" spans="2:6" ht="15" x14ac:dyDescent="0.2">
      <c r="B13" s="55"/>
      <c r="C13" s="53"/>
      <c r="D13" s="65"/>
      <c r="E13" s="57"/>
      <c r="F13" s="325"/>
    </row>
    <row r="14" spans="2:6" ht="15" x14ac:dyDescent="0.2">
      <c r="B14" s="55"/>
      <c r="C14" s="53" t="s">
        <v>315</v>
      </c>
      <c r="D14" s="314">
        <v>15470</v>
      </c>
      <c r="E14" s="57"/>
      <c r="F14" s="325"/>
    </row>
    <row r="15" spans="2:6" ht="15" x14ac:dyDescent="0.2">
      <c r="B15" s="55"/>
      <c r="C15" s="53" t="s">
        <v>316</v>
      </c>
      <c r="D15" s="64">
        <v>4630</v>
      </c>
      <c r="E15" s="57"/>
      <c r="F15" s="325"/>
    </row>
    <row r="16" spans="2:6" ht="15" x14ac:dyDescent="0.2">
      <c r="B16" s="55"/>
      <c r="C16" s="53" t="s">
        <v>317</v>
      </c>
      <c r="D16" s="64">
        <v>2520</v>
      </c>
      <c r="E16" s="57"/>
      <c r="F16" s="325"/>
    </row>
    <row r="17" spans="2:8" ht="15" x14ac:dyDescent="0.2">
      <c r="B17" s="55"/>
      <c r="C17" s="53"/>
      <c r="D17" s="64"/>
      <c r="E17" s="57"/>
      <c r="F17" s="325"/>
    </row>
    <row r="18" spans="2:8" ht="15" x14ac:dyDescent="0.2">
      <c r="B18" s="55"/>
      <c r="C18" s="53" t="s">
        <v>298</v>
      </c>
      <c r="D18" s="314">
        <v>17120</v>
      </c>
      <c r="E18" s="57"/>
      <c r="F18" s="325"/>
    </row>
    <row r="19" spans="2:8" ht="15" x14ac:dyDescent="0.2">
      <c r="B19" s="55"/>
      <c r="C19" s="53" t="s">
        <v>299</v>
      </c>
      <c r="D19" s="64">
        <v>5345</v>
      </c>
      <c r="E19" s="57"/>
      <c r="F19" s="325"/>
    </row>
    <row r="20" spans="2:8" ht="15" x14ac:dyDescent="0.2">
      <c r="B20" s="55"/>
      <c r="C20" s="53" t="s">
        <v>300</v>
      </c>
      <c r="D20" s="64">
        <v>2785</v>
      </c>
      <c r="E20" s="57"/>
      <c r="F20" s="325"/>
    </row>
    <row r="21" spans="2:8" ht="15" x14ac:dyDescent="0.2">
      <c r="B21" s="55"/>
      <c r="C21" s="53"/>
      <c r="D21" s="65" t="s">
        <v>281</v>
      </c>
      <c r="E21" s="57"/>
    </row>
    <row r="22" spans="2:8" ht="15" x14ac:dyDescent="0.2">
      <c r="B22" s="55"/>
      <c r="C22" s="53" t="s">
        <v>65</v>
      </c>
      <c r="D22" s="66">
        <v>0.4</v>
      </c>
      <c r="E22" s="57"/>
    </row>
    <row r="23" spans="2:8" ht="15.75" thickBot="1" x14ac:dyDescent="0.25">
      <c r="B23" s="61"/>
      <c r="C23" s="62"/>
      <c r="D23" s="62"/>
      <c r="E23" s="63"/>
    </row>
    <row r="24" spans="2:8" ht="15" x14ac:dyDescent="0.2">
      <c r="C24" s="2"/>
      <c r="D24" s="2"/>
      <c r="E24" s="2"/>
    </row>
    <row r="25" spans="2:8" ht="15" x14ac:dyDescent="0.2">
      <c r="C25" s="3" t="s">
        <v>10</v>
      </c>
      <c r="D25" s="2"/>
      <c r="E25" s="2"/>
    </row>
    <row r="26" spans="2:8" ht="15.75" thickBot="1" x14ac:dyDescent="0.25">
      <c r="C26" s="98"/>
      <c r="D26" s="2"/>
      <c r="E26" s="39"/>
    </row>
    <row r="27" spans="2:8" ht="15" x14ac:dyDescent="0.2">
      <c r="B27" s="68"/>
      <c r="C27" s="4"/>
      <c r="D27" s="4"/>
      <c r="E27" s="5"/>
      <c r="F27" s="109"/>
      <c r="G27" s="109"/>
      <c r="H27" s="109"/>
    </row>
    <row r="28" spans="2:8" ht="15.75" thickBot="1" x14ac:dyDescent="0.25">
      <c r="B28" s="69"/>
      <c r="C28" s="6" t="s">
        <v>0</v>
      </c>
      <c r="D28" s="6"/>
      <c r="E28" s="147"/>
      <c r="F28" s="110"/>
      <c r="G28" s="110"/>
      <c r="H28" s="109"/>
    </row>
    <row r="29" spans="2:8" ht="15" x14ac:dyDescent="0.2">
      <c r="B29" s="69"/>
      <c r="C29" s="10" t="s">
        <v>1</v>
      </c>
      <c r="D29" s="298">
        <f>D7</f>
        <v>20300</v>
      </c>
      <c r="E29" s="148"/>
      <c r="F29" s="111"/>
      <c r="G29" s="111"/>
      <c r="H29" s="109"/>
    </row>
    <row r="30" spans="2:8" ht="15.75" x14ac:dyDescent="0.25">
      <c r="B30" s="69"/>
      <c r="C30" s="10" t="s">
        <v>2</v>
      </c>
      <c r="D30" s="299">
        <f>D8</f>
        <v>14500</v>
      </c>
      <c r="E30" s="149"/>
      <c r="F30" s="112"/>
      <c r="G30" s="112"/>
      <c r="H30" s="109"/>
    </row>
    <row r="31" spans="2:8" ht="15" x14ac:dyDescent="0.2">
      <c r="B31" s="69"/>
      <c r="C31" s="10" t="s">
        <v>41</v>
      </c>
      <c r="D31" s="300">
        <f>D9</f>
        <v>2900</v>
      </c>
      <c r="E31" s="81"/>
      <c r="F31" s="109"/>
      <c r="G31" s="109"/>
      <c r="H31" s="109"/>
    </row>
    <row r="32" spans="2:8" ht="15" x14ac:dyDescent="0.2">
      <c r="B32" s="69"/>
      <c r="C32" s="10" t="s">
        <v>3</v>
      </c>
      <c r="D32" s="301">
        <f>D29-D30-D31</f>
        <v>2900</v>
      </c>
      <c r="E32" s="8"/>
      <c r="F32" s="116"/>
      <c r="G32" s="116"/>
      <c r="H32" s="116"/>
    </row>
    <row r="33" spans="1:40" ht="15" x14ac:dyDescent="0.2">
      <c r="B33" s="69"/>
      <c r="C33" s="10" t="s">
        <v>43</v>
      </c>
      <c r="D33" s="302">
        <f>D10</f>
        <v>690</v>
      </c>
      <c r="E33" s="150"/>
      <c r="F33" s="114"/>
      <c r="G33" s="114"/>
      <c r="H33" s="114"/>
      <c r="I33" s="109"/>
    </row>
    <row r="34" spans="1:40" ht="15" x14ac:dyDescent="0.2">
      <c r="B34" s="69"/>
      <c r="C34" s="10" t="s">
        <v>4</v>
      </c>
      <c r="D34" s="35">
        <f>D32-D33</f>
        <v>2210</v>
      </c>
      <c r="E34" s="151"/>
      <c r="F34" s="110"/>
      <c r="G34" s="110"/>
      <c r="H34" s="114"/>
      <c r="I34" s="109"/>
    </row>
    <row r="35" spans="1:40" ht="15" x14ac:dyDescent="0.2">
      <c r="B35" s="69"/>
      <c r="C35" s="26" t="str">
        <f>"Taxes ("&amp;D22*100&amp;"%)"</f>
        <v>Taxes (40%)</v>
      </c>
      <c r="D35" s="146">
        <f>D34*D22</f>
        <v>884</v>
      </c>
      <c r="E35" s="152"/>
      <c r="F35" s="117"/>
      <c r="G35" s="117"/>
      <c r="H35" s="114"/>
      <c r="I35" s="109"/>
    </row>
    <row r="36" spans="1:40" ht="16.5" thickBot="1" x14ac:dyDescent="0.3">
      <c r="B36" s="231" t="s">
        <v>125</v>
      </c>
      <c r="C36" s="10" t="s">
        <v>47</v>
      </c>
      <c r="D36" s="36">
        <f>D34-D35</f>
        <v>1326</v>
      </c>
      <c r="E36" s="8"/>
      <c r="F36" s="118"/>
      <c r="G36" s="118"/>
      <c r="H36" s="114"/>
      <c r="I36" s="109"/>
    </row>
    <row r="37" spans="1:40" ht="16.5" thickTop="1" thickBot="1" x14ac:dyDescent="0.25">
      <c r="B37" s="233"/>
      <c r="C37" s="37"/>
      <c r="D37" s="38"/>
      <c r="E37" s="72"/>
      <c r="F37" s="114"/>
      <c r="G37" s="114"/>
      <c r="H37" s="114"/>
      <c r="I37" s="109"/>
    </row>
    <row r="38" spans="1:40" ht="15" x14ac:dyDescent="0.2">
      <c r="B38" s="234"/>
      <c r="C38" s="40"/>
      <c r="D38" s="40"/>
      <c r="E38" s="40"/>
      <c r="F38" s="111"/>
      <c r="G38" s="111"/>
      <c r="H38" s="109"/>
      <c r="I38" s="109"/>
    </row>
    <row r="39" spans="1:40" ht="15.75" thickBot="1" x14ac:dyDescent="0.25">
      <c r="B39" s="235"/>
      <c r="F39" s="117"/>
      <c r="G39" s="117"/>
      <c r="H39" s="109"/>
      <c r="I39" s="109"/>
    </row>
    <row r="40" spans="1:40" ht="15.75" x14ac:dyDescent="0.25">
      <c r="A40" s="2"/>
      <c r="B40" s="236"/>
      <c r="C40" s="75"/>
      <c r="D40" s="76"/>
      <c r="E40" s="4"/>
      <c r="F40" s="77"/>
      <c r="G40" s="77"/>
      <c r="H40" s="5"/>
      <c r="I40" s="11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.75" x14ac:dyDescent="0.25">
      <c r="A41" s="2"/>
      <c r="B41" s="231" t="s">
        <v>126</v>
      </c>
      <c r="C41" s="10" t="s">
        <v>129</v>
      </c>
      <c r="D41" s="74"/>
      <c r="E41" s="10"/>
      <c r="F41" s="153"/>
      <c r="G41" s="19">
        <f>D32+D31-D35</f>
        <v>4916</v>
      </c>
      <c r="H41" s="8"/>
      <c r="I41" s="11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5" x14ac:dyDescent="0.2">
      <c r="A42" s="2"/>
      <c r="B42" s="229"/>
      <c r="C42" s="10"/>
      <c r="D42" s="74"/>
      <c r="E42" s="10"/>
      <c r="F42" s="10"/>
      <c r="G42" s="10"/>
      <c r="H42" s="8"/>
      <c r="I42" s="11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5.75" x14ac:dyDescent="0.25">
      <c r="A43" s="2"/>
      <c r="B43" s="229"/>
      <c r="C43" s="10" t="s">
        <v>46</v>
      </c>
      <c r="D43" s="10"/>
      <c r="E43" s="10"/>
      <c r="F43" s="129"/>
      <c r="G43" s="35">
        <f>(D19-D20)-(D15-D16)</f>
        <v>450</v>
      </c>
      <c r="H43" s="8"/>
      <c r="I43" s="11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5" x14ac:dyDescent="0.2">
      <c r="A44" s="73"/>
      <c r="B44" s="229"/>
      <c r="C44" s="10" t="s">
        <v>123</v>
      </c>
      <c r="D44" s="10"/>
      <c r="E44" s="10"/>
      <c r="F44" s="10"/>
      <c r="G44" s="42">
        <f>D18-D14+D31</f>
        <v>4550</v>
      </c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5.75" x14ac:dyDescent="0.25">
      <c r="A45" s="2"/>
      <c r="B45" s="229"/>
      <c r="C45" s="10"/>
      <c r="D45" s="10"/>
      <c r="E45" s="10"/>
      <c r="F45" s="129"/>
      <c r="G45" s="129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5.75" x14ac:dyDescent="0.25">
      <c r="A46" s="2"/>
      <c r="B46" s="231" t="s">
        <v>127</v>
      </c>
      <c r="C46" s="10" t="s">
        <v>183</v>
      </c>
      <c r="D46" s="10"/>
      <c r="E46" s="10"/>
      <c r="F46" s="129"/>
      <c r="G46" s="108">
        <f>G41-G43-G44</f>
        <v>-84</v>
      </c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5.75" x14ac:dyDescent="0.25">
      <c r="A47" s="2"/>
      <c r="B47" s="231"/>
      <c r="C47" s="10"/>
      <c r="D47" s="10"/>
      <c r="E47" s="10"/>
      <c r="F47" s="129"/>
      <c r="G47" s="155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5.75" x14ac:dyDescent="0.25">
      <c r="A48" s="2"/>
      <c r="B48" s="231"/>
      <c r="C48" s="10" t="s">
        <v>94</v>
      </c>
      <c r="D48" s="10"/>
      <c r="E48" s="10"/>
      <c r="F48" s="129"/>
      <c r="G48" s="155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5.75" x14ac:dyDescent="0.25">
      <c r="A49" s="2"/>
      <c r="B49" s="231"/>
      <c r="C49" s="10" t="s">
        <v>95</v>
      </c>
      <c r="D49" s="10"/>
      <c r="E49" s="10"/>
      <c r="F49" s="129"/>
      <c r="G49" s="155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5.75" x14ac:dyDescent="0.25">
      <c r="A50" s="2"/>
      <c r="B50" s="231"/>
      <c r="C50" s="10" t="s">
        <v>135</v>
      </c>
      <c r="D50" s="10"/>
      <c r="E50" s="10"/>
      <c r="F50" s="129"/>
      <c r="G50" s="155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.75" x14ac:dyDescent="0.25">
      <c r="A51" s="2"/>
      <c r="B51" s="231"/>
      <c r="C51" s="10" t="s">
        <v>137</v>
      </c>
      <c r="D51" s="239">
        <f>ABS(G46)</f>
        <v>84</v>
      </c>
      <c r="E51" s="10" t="s">
        <v>136</v>
      </c>
      <c r="F51" s="129"/>
      <c r="G51" s="155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.75" x14ac:dyDescent="0.25">
      <c r="A52" s="2"/>
      <c r="B52" s="231"/>
      <c r="C52" s="10" t="s">
        <v>96</v>
      </c>
      <c r="D52" s="10"/>
      <c r="E52" s="10"/>
      <c r="F52" s="129"/>
      <c r="G52" s="155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.75" thickBot="1" x14ac:dyDescent="0.25">
      <c r="A53" s="2"/>
      <c r="B53" s="237"/>
      <c r="C53" s="30"/>
      <c r="D53" s="30"/>
      <c r="E53" s="30"/>
      <c r="F53" s="30"/>
      <c r="G53" s="30"/>
      <c r="H53" s="29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.75" thickBot="1" x14ac:dyDescent="0.25">
      <c r="A54" s="2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" x14ac:dyDescent="0.2">
      <c r="A55" s="2"/>
      <c r="B55" s="238"/>
      <c r="C55" s="4"/>
      <c r="D55" s="4"/>
      <c r="E55" s="4"/>
      <c r="F55" s="4"/>
      <c r="G55" s="4"/>
      <c r="H55" s="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.75" x14ac:dyDescent="0.25">
      <c r="A56" s="2"/>
      <c r="B56" s="231" t="s">
        <v>128</v>
      </c>
      <c r="C56" s="10" t="s">
        <v>131</v>
      </c>
      <c r="D56" s="10"/>
      <c r="E56" s="10"/>
      <c r="F56" s="10"/>
      <c r="G56" s="19">
        <f>D33-D12</f>
        <v>690</v>
      </c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" x14ac:dyDescent="0.2">
      <c r="A57" s="2"/>
      <c r="B57" s="11"/>
      <c r="C57" s="10"/>
      <c r="D57" s="10"/>
      <c r="E57" s="10"/>
      <c r="F57" s="10"/>
      <c r="G57" s="10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.75" x14ac:dyDescent="0.25">
      <c r="A58" s="2"/>
      <c r="B58" s="11"/>
      <c r="C58" s="10" t="s">
        <v>194</v>
      </c>
      <c r="D58" s="10"/>
      <c r="E58" s="10"/>
      <c r="F58" s="10"/>
      <c r="G58" s="19">
        <f>G46-G56</f>
        <v>-774</v>
      </c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5.75" x14ac:dyDescent="0.25">
      <c r="A59" s="2"/>
      <c r="B59" s="11"/>
      <c r="C59" s="10" t="s">
        <v>158</v>
      </c>
      <c r="D59" s="254">
        <f>D11-G58</f>
        <v>1434</v>
      </c>
      <c r="E59" s="10"/>
      <c r="F59" s="10"/>
      <c r="G59" s="253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" x14ac:dyDescent="0.2">
      <c r="A60" s="2"/>
      <c r="B60" s="11"/>
      <c r="C60" s="10"/>
      <c r="D60" s="10"/>
      <c r="E60" s="10"/>
      <c r="F60" s="10"/>
      <c r="G60" s="10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" x14ac:dyDescent="0.2">
      <c r="A61" s="2"/>
      <c r="B61" s="11"/>
      <c r="C61" s="10" t="s">
        <v>138</v>
      </c>
      <c r="D61" s="10"/>
      <c r="E61" s="10"/>
      <c r="F61" s="10"/>
      <c r="G61" s="10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" x14ac:dyDescent="0.2">
      <c r="A62" s="2"/>
      <c r="B62" s="11"/>
      <c r="C62" s="10" t="s">
        <v>139</v>
      </c>
      <c r="D62" s="240">
        <f>G43</f>
        <v>450</v>
      </c>
      <c r="E62" s="363" t="s">
        <v>140</v>
      </c>
      <c r="F62" s="363"/>
      <c r="G62" s="240">
        <f>G44</f>
        <v>4550</v>
      </c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" x14ac:dyDescent="0.2">
      <c r="A63" s="2"/>
      <c r="B63" s="11"/>
      <c r="C63" s="10" t="s">
        <v>147</v>
      </c>
      <c r="D63" s="10"/>
      <c r="E63" s="10"/>
      <c r="F63" s="240">
        <f>ABS(G46)</f>
        <v>84</v>
      </c>
      <c r="G63" s="10" t="s">
        <v>141</v>
      </c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" x14ac:dyDescent="0.2">
      <c r="A64" s="2"/>
      <c r="B64" s="11"/>
      <c r="C64" s="241" t="s">
        <v>142</v>
      </c>
      <c r="D64" s="153"/>
      <c r="E64" s="153"/>
      <c r="F64" s="153"/>
      <c r="G64" s="242">
        <f>D59</f>
        <v>1434</v>
      </c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11"/>
      <c r="C65" s="10" t="s">
        <v>143</v>
      </c>
      <c r="D65" s="240">
        <f>D11</f>
        <v>660</v>
      </c>
      <c r="E65" s="10" t="s">
        <v>144</v>
      </c>
      <c r="F65" s="10"/>
      <c r="G65" s="10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11"/>
      <c r="C66" s="10" t="s">
        <v>145</v>
      </c>
      <c r="D66" s="243">
        <f>D10</f>
        <v>690</v>
      </c>
      <c r="E66" s="10" t="s">
        <v>146</v>
      </c>
      <c r="F66" s="10"/>
      <c r="G66" s="10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11"/>
      <c r="C67" s="244">
        <f>ABS(G46)</f>
        <v>84</v>
      </c>
      <c r="D67" s="10" t="s">
        <v>148</v>
      </c>
      <c r="E67" s="10"/>
      <c r="F67" s="10"/>
      <c r="G67" s="10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11"/>
      <c r="C68" s="10" t="s">
        <v>149</v>
      </c>
      <c r="D68" s="10"/>
      <c r="E68" s="10"/>
      <c r="F68" s="10"/>
      <c r="G68" s="10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.75" thickBot="1" x14ac:dyDescent="0.25">
      <c r="A69" s="2"/>
      <c r="B69" s="28"/>
      <c r="C69" s="30"/>
      <c r="D69" s="30"/>
      <c r="E69" s="30"/>
      <c r="F69" s="30"/>
      <c r="G69" s="30"/>
      <c r="H69" s="29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ht="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ht="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ht="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</sheetData>
  <mergeCells count="1">
    <mergeCell ref="E62:F62"/>
  </mergeCells>
  <phoneticPr fontId="0" type="noConversion"/>
  <pageMargins left="0.75" right="0.75" top="1" bottom="1" header="0.5" footer="0.5"/>
  <pageSetup scale="85" orientation="portrait" horizontalDpi="300" r:id="rId1"/>
  <headerFooter alignWithMargins="0"/>
  <ignoredErrors>
    <ignoredError sqref="D35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1"/>
  <dimension ref="A1:AN102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42578125" customWidth="1"/>
    <col min="4" max="4" width="11" bestFit="1" customWidth="1"/>
    <col min="5" max="5" width="3.140625" customWidth="1"/>
    <col min="6" max="6" width="24.5703125" customWidth="1"/>
    <col min="7" max="7" width="12.28515625" bestFit="1" customWidth="1"/>
    <col min="8" max="8" width="3.140625" customWidth="1"/>
  </cols>
  <sheetData>
    <row r="1" spans="2:6" ht="18" x14ac:dyDescent="0.25">
      <c r="C1" s="1" t="s">
        <v>6</v>
      </c>
    </row>
    <row r="2" spans="2:6" ht="15" x14ac:dyDescent="0.2">
      <c r="C2" s="2" t="s">
        <v>274</v>
      </c>
    </row>
    <row r="4" spans="2:6" ht="15" x14ac:dyDescent="0.2">
      <c r="C4" s="3" t="s">
        <v>8</v>
      </c>
      <c r="D4" s="2"/>
      <c r="E4" s="2"/>
    </row>
    <row r="5" spans="2:6" ht="15.75" thickBot="1" x14ac:dyDescent="0.25">
      <c r="C5" s="27"/>
      <c r="D5" s="33"/>
      <c r="E5" s="2"/>
    </row>
    <row r="6" spans="2:6" ht="15" x14ac:dyDescent="0.2">
      <c r="B6" s="51"/>
      <c r="C6" s="52"/>
      <c r="D6" s="53"/>
      <c r="E6" s="54"/>
    </row>
    <row r="7" spans="2:6" ht="15" x14ac:dyDescent="0.2">
      <c r="B7" s="55"/>
      <c r="C7" s="53" t="s">
        <v>1</v>
      </c>
      <c r="D7" s="64">
        <v>14740</v>
      </c>
      <c r="E7" s="59"/>
      <c r="F7" s="325"/>
    </row>
    <row r="8" spans="2:6" ht="15" x14ac:dyDescent="0.2">
      <c r="B8" s="55"/>
      <c r="C8" s="53" t="s">
        <v>93</v>
      </c>
      <c r="D8" s="65">
        <v>5932</v>
      </c>
      <c r="E8" s="57"/>
      <c r="F8" s="325"/>
    </row>
    <row r="9" spans="2:6" ht="15" x14ac:dyDescent="0.2">
      <c r="B9" s="55"/>
      <c r="C9" s="53" t="s">
        <v>41</v>
      </c>
      <c r="D9" s="65">
        <v>1190</v>
      </c>
      <c r="E9" s="57"/>
      <c r="F9" s="325"/>
    </row>
    <row r="10" spans="2:6" ht="15" x14ac:dyDescent="0.2">
      <c r="B10" s="55"/>
      <c r="C10" s="53" t="s">
        <v>43</v>
      </c>
      <c r="D10" s="58">
        <v>328</v>
      </c>
      <c r="E10" s="59"/>
      <c r="F10" s="325"/>
    </row>
    <row r="11" spans="2:6" ht="15" x14ac:dyDescent="0.2">
      <c r="B11" s="55"/>
      <c r="C11" s="53"/>
      <c r="D11" s="65"/>
      <c r="E11" s="57"/>
      <c r="F11" s="325"/>
    </row>
    <row r="12" spans="2:6" ht="15" x14ac:dyDescent="0.2">
      <c r="B12" s="55"/>
      <c r="C12" s="53" t="s">
        <v>315</v>
      </c>
      <c r="D12" s="56">
        <v>4384</v>
      </c>
      <c r="E12" s="57"/>
      <c r="F12" s="325"/>
    </row>
    <row r="13" spans="2:6" ht="15" x14ac:dyDescent="0.2">
      <c r="B13" s="55"/>
      <c r="C13" s="53" t="s">
        <v>316</v>
      </c>
      <c r="D13" s="65">
        <v>964</v>
      </c>
      <c r="E13" s="57"/>
      <c r="F13" s="325"/>
    </row>
    <row r="14" spans="2:6" ht="15" x14ac:dyDescent="0.2">
      <c r="B14" s="55"/>
      <c r="C14" s="53" t="s">
        <v>317</v>
      </c>
      <c r="D14" s="65">
        <v>401</v>
      </c>
      <c r="E14" s="57"/>
      <c r="F14" s="325"/>
    </row>
    <row r="15" spans="2:6" ht="15" x14ac:dyDescent="0.2">
      <c r="B15" s="55"/>
      <c r="C15" s="53" t="s">
        <v>318</v>
      </c>
      <c r="D15" s="65">
        <v>2380</v>
      </c>
      <c r="E15" s="57"/>
      <c r="F15" s="325"/>
    </row>
    <row r="16" spans="2:6" ht="15" x14ac:dyDescent="0.2">
      <c r="B16" s="55"/>
      <c r="C16" s="53"/>
      <c r="D16" s="65"/>
      <c r="E16" s="57"/>
      <c r="F16" s="325"/>
    </row>
    <row r="17" spans="1:40" ht="15" x14ac:dyDescent="0.2">
      <c r="B17" s="55"/>
      <c r="C17" s="53" t="s">
        <v>298</v>
      </c>
      <c r="D17" s="56">
        <v>5104</v>
      </c>
      <c r="E17" s="57"/>
      <c r="F17" s="325"/>
    </row>
    <row r="18" spans="1:40" ht="15" x14ac:dyDescent="0.2">
      <c r="B18" s="55"/>
      <c r="C18" s="53" t="s">
        <v>299</v>
      </c>
      <c r="D18" s="65">
        <v>1176</v>
      </c>
      <c r="E18" s="57"/>
      <c r="F18" s="325"/>
    </row>
    <row r="19" spans="1:40" ht="15" x14ac:dyDescent="0.2">
      <c r="B19" s="55"/>
      <c r="C19" s="53" t="s">
        <v>300</v>
      </c>
      <c r="D19" s="65">
        <v>445</v>
      </c>
      <c r="E19" s="57"/>
      <c r="F19" s="325"/>
    </row>
    <row r="20" spans="1:40" ht="15" x14ac:dyDescent="0.2">
      <c r="B20" s="55"/>
      <c r="C20" s="53" t="s">
        <v>301</v>
      </c>
      <c r="D20" s="65">
        <v>2713</v>
      </c>
      <c r="E20" s="57"/>
      <c r="F20" s="325"/>
    </row>
    <row r="21" spans="1:40" ht="15" x14ac:dyDescent="0.2">
      <c r="B21" s="55"/>
      <c r="C21" s="53"/>
      <c r="D21" s="65"/>
      <c r="E21" s="57"/>
      <c r="F21" s="325"/>
    </row>
    <row r="22" spans="1:40" ht="15" x14ac:dyDescent="0.2">
      <c r="B22" s="55"/>
      <c r="C22" s="53" t="s">
        <v>302</v>
      </c>
      <c r="D22" s="56">
        <v>2350</v>
      </c>
      <c r="E22" s="57"/>
      <c r="F22" s="325"/>
    </row>
    <row r="23" spans="1:40" ht="15" x14ac:dyDescent="0.2">
      <c r="B23" s="55"/>
      <c r="C23" s="53" t="s">
        <v>303</v>
      </c>
      <c r="D23" s="65">
        <v>455</v>
      </c>
      <c r="E23" s="57"/>
      <c r="F23" s="325"/>
    </row>
    <row r="24" spans="1:40" ht="15" x14ac:dyDescent="0.2">
      <c r="B24" s="55"/>
      <c r="C24" s="53" t="s">
        <v>65</v>
      </c>
      <c r="D24" s="66">
        <v>0.4</v>
      </c>
      <c r="E24" s="57"/>
    </row>
    <row r="25" spans="1:40" ht="15.75" thickBot="1" x14ac:dyDescent="0.25">
      <c r="B25" s="61"/>
      <c r="C25" s="62"/>
      <c r="D25" s="62"/>
      <c r="E25" s="63"/>
    </row>
    <row r="26" spans="1:40" ht="15" x14ac:dyDescent="0.2">
      <c r="C26" s="2"/>
      <c r="D26" s="2"/>
      <c r="E26" s="2"/>
    </row>
    <row r="27" spans="1:40" ht="15" x14ac:dyDescent="0.2">
      <c r="C27" s="3" t="s">
        <v>10</v>
      </c>
      <c r="D27" s="2"/>
      <c r="E27" s="2"/>
    </row>
    <row r="28" spans="1:40" ht="15.75" thickBot="1" x14ac:dyDescent="0.25">
      <c r="C28" s="98"/>
      <c r="D28" s="2"/>
      <c r="E28" s="39"/>
    </row>
    <row r="29" spans="1:40" ht="15" x14ac:dyDescent="0.2">
      <c r="A29" s="2"/>
      <c r="B29" s="68"/>
      <c r="C29" s="4"/>
      <c r="D29" s="4"/>
      <c r="E29" s="5"/>
      <c r="I29" s="11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5.75" thickBot="1" x14ac:dyDescent="0.25">
      <c r="A30" s="2"/>
      <c r="B30" s="69"/>
      <c r="C30" s="6" t="s">
        <v>0</v>
      </c>
      <c r="D30" s="6"/>
      <c r="E30" s="147"/>
      <c r="I30" s="11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5" x14ac:dyDescent="0.2">
      <c r="A31" s="2"/>
      <c r="B31" s="69"/>
      <c r="C31" s="10" t="s">
        <v>1</v>
      </c>
      <c r="D31" s="298">
        <f>D7</f>
        <v>14740</v>
      </c>
      <c r="E31" s="148"/>
      <c r="I31" s="11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5" x14ac:dyDescent="0.2">
      <c r="A32" s="2"/>
      <c r="B32" s="69"/>
      <c r="C32" s="10" t="s">
        <v>2</v>
      </c>
      <c r="D32" s="299">
        <f>D8</f>
        <v>5932</v>
      </c>
      <c r="E32" s="149"/>
      <c r="I32" s="11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5" x14ac:dyDescent="0.2">
      <c r="A33" s="73"/>
      <c r="B33" s="69"/>
      <c r="C33" s="10" t="s">
        <v>41</v>
      </c>
      <c r="D33" s="300">
        <f>D9</f>
        <v>1190</v>
      </c>
      <c r="E33" s="8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5" x14ac:dyDescent="0.2">
      <c r="A34" s="2"/>
      <c r="B34" s="69"/>
      <c r="C34" s="10" t="s">
        <v>3</v>
      </c>
      <c r="D34" s="301">
        <f>D31-D32-D33</f>
        <v>7618</v>
      </c>
      <c r="E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5" x14ac:dyDescent="0.2">
      <c r="A35" s="2"/>
      <c r="B35" s="69"/>
      <c r="C35" s="10" t="s">
        <v>43</v>
      </c>
      <c r="D35" s="302">
        <f>D10</f>
        <v>328</v>
      </c>
      <c r="E35" s="15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5" x14ac:dyDescent="0.2">
      <c r="A36" s="2"/>
      <c r="B36" s="69"/>
      <c r="C36" s="10" t="s">
        <v>4</v>
      </c>
      <c r="D36" s="35">
        <f>D34-D35</f>
        <v>7290</v>
      </c>
      <c r="E36" s="15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5" x14ac:dyDescent="0.2">
      <c r="A37" s="2"/>
      <c r="B37" s="69"/>
      <c r="C37" s="26" t="s">
        <v>5</v>
      </c>
      <c r="D37" s="146">
        <f>D36*D24</f>
        <v>2916</v>
      </c>
      <c r="E37" s="15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5.75" thickBot="1" x14ac:dyDescent="0.25">
      <c r="A38" s="2"/>
      <c r="B38" s="87"/>
      <c r="C38" s="10" t="s">
        <v>47</v>
      </c>
      <c r="D38" s="101">
        <f>D36-D37</f>
        <v>4374</v>
      </c>
      <c r="E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6.5" thickTop="1" thickBot="1" x14ac:dyDescent="0.25">
      <c r="A39" s="2"/>
      <c r="B39" s="70"/>
      <c r="C39" s="37"/>
      <c r="D39" s="38"/>
      <c r="E39" s="7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5.75" thickBo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" x14ac:dyDescent="0.2">
      <c r="A41" s="2"/>
      <c r="B41" s="71"/>
      <c r="C41" s="75"/>
      <c r="D41" s="76"/>
      <c r="E41" s="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40" ht="15" x14ac:dyDescent="0.2">
      <c r="A42" s="2"/>
      <c r="B42" s="231" t="s">
        <v>125</v>
      </c>
      <c r="C42" s="10" t="s">
        <v>319</v>
      </c>
      <c r="D42" s="42">
        <f>D12+D13</f>
        <v>5348</v>
      </c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40" ht="15" x14ac:dyDescent="0.2">
      <c r="A43" s="2"/>
      <c r="B43" s="229"/>
      <c r="C43" s="10" t="s">
        <v>320</v>
      </c>
      <c r="D43" s="161">
        <f>D14+D15</f>
        <v>2781</v>
      </c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40" ht="15.75" x14ac:dyDescent="0.25">
      <c r="A44" s="2"/>
      <c r="B44" s="229"/>
      <c r="C44" s="10" t="s">
        <v>321</v>
      </c>
      <c r="D44" s="19">
        <f>D42-D43</f>
        <v>2567</v>
      </c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40" ht="15.75" x14ac:dyDescent="0.25">
      <c r="A45" s="2"/>
      <c r="B45" s="229"/>
      <c r="C45" s="10"/>
      <c r="D45" s="253"/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40" ht="15" x14ac:dyDescent="0.2">
      <c r="A46" s="2"/>
      <c r="B46" s="229"/>
      <c r="C46" s="160" t="s">
        <v>304</v>
      </c>
      <c r="D46" s="42">
        <f>D17+D18</f>
        <v>6280</v>
      </c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40" ht="15" x14ac:dyDescent="0.2">
      <c r="A47" s="2"/>
      <c r="B47" s="229"/>
      <c r="C47" s="10" t="s">
        <v>305</v>
      </c>
      <c r="D47" s="131">
        <f>D19+D20</f>
        <v>3158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0" ht="15.75" x14ac:dyDescent="0.25">
      <c r="A48" s="2"/>
      <c r="B48" s="229"/>
      <c r="C48" s="324" t="s">
        <v>306</v>
      </c>
      <c r="D48" s="108">
        <f>D46-D47</f>
        <v>3122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" x14ac:dyDescent="0.2">
      <c r="A49" s="2"/>
      <c r="B49" s="229"/>
      <c r="C49" s="10"/>
      <c r="D49" s="10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5" x14ac:dyDescent="0.2">
      <c r="A50" s="2"/>
      <c r="B50" s="231" t="s">
        <v>126</v>
      </c>
      <c r="C50" s="10" t="s">
        <v>322</v>
      </c>
      <c r="D50" s="254">
        <f>D13-D14</f>
        <v>563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5" x14ac:dyDescent="0.2">
      <c r="A51" s="2"/>
      <c r="B51" s="231"/>
      <c r="C51" s="10" t="s">
        <v>307</v>
      </c>
      <c r="D51" s="326">
        <f>D18-D19</f>
        <v>731</v>
      </c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5.75" x14ac:dyDescent="0.25">
      <c r="A52" s="2"/>
      <c r="B52" s="231"/>
      <c r="C52" s="10" t="s">
        <v>282</v>
      </c>
      <c r="D52" s="108">
        <f>D51-D50</f>
        <v>168</v>
      </c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5" x14ac:dyDescent="0.2">
      <c r="A53" s="2"/>
      <c r="B53" s="231"/>
      <c r="C53" s="10"/>
      <c r="D53" s="10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5" x14ac:dyDescent="0.2">
      <c r="A54" s="2"/>
      <c r="B54" s="231" t="s">
        <v>127</v>
      </c>
      <c r="C54" s="10" t="s">
        <v>123</v>
      </c>
      <c r="D54" s="35">
        <f>D17-D12+D9</f>
        <v>1910</v>
      </c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5.75" x14ac:dyDescent="0.25">
      <c r="A55" s="2"/>
      <c r="B55" s="231"/>
      <c r="C55" s="10" t="s">
        <v>283</v>
      </c>
      <c r="D55" s="108">
        <f>D22-D54</f>
        <v>440</v>
      </c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5.75" x14ac:dyDescent="0.25">
      <c r="A56" s="2"/>
      <c r="B56" s="231"/>
      <c r="C56" s="10"/>
      <c r="D56" s="155"/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5" x14ac:dyDescent="0.2">
      <c r="A57" s="2"/>
      <c r="B57" s="231"/>
      <c r="C57" s="10" t="s">
        <v>308</v>
      </c>
      <c r="D57" s="35">
        <f>D34+D33-D37</f>
        <v>5892</v>
      </c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5.75" x14ac:dyDescent="0.25">
      <c r="A58" s="2"/>
      <c r="B58" s="231"/>
      <c r="C58" s="10" t="s">
        <v>122</v>
      </c>
      <c r="D58" s="108">
        <f>D57-D52-D54</f>
        <v>3814</v>
      </c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5.75" x14ac:dyDescent="0.25">
      <c r="A59" s="2"/>
      <c r="B59" s="231"/>
      <c r="C59" s="10"/>
      <c r="D59" s="155"/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5.75" x14ac:dyDescent="0.25">
      <c r="A60" s="2"/>
      <c r="B60" s="231" t="s">
        <v>128</v>
      </c>
      <c r="C60" s="10" t="s">
        <v>284</v>
      </c>
      <c r="D60" s="108">
        <f>D23-D62</f>
        <v>122</v>
      </c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5.75" x14ac:dyDescent="0.25">
      <c r="A61" s="2"/>
      <c r="B61" s="231"/>
      <c r="C61" s="10"/>
      <c r="D61" s="155"/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5" x14ac:dyDescent="0.2">
      <c r="A62" s="2"/>
      <c r="B62" s="231"/>
      <c r="C62" s="10" t="s">
        <v>285</v>
      </c>
      <c r="D62" s="35">
        <f>D20-D15</f>
        <v>333</v>
      </c>
      <c r="E62" s="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5.75" x14ac:dyDescent="0.25">
      <c r="A63" s="2"/>
      <c r="B63" s="231"/>
      <c r="C63" s="10" t="s">
        <v>131</v>
      </c>
      <c r="D63" s="108">
        <f>D35-D62</f>
        <v>-5</v>
      </c>
      <c r="E63" s="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5.75" thickBot="1" x14ac:dyDescent="0.25">
      <c r="A64" s="2"/>
      <c r="B64" s="28"/>
      <c r="C64" s="30"/>
      <c r="D64" s="30"/>
      <c r="E64" s="2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40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</sheetData>
  <phoneticPr fontId="0" type="noConversion"/>
  <pageMargins left="0.75" right="0.75" top="1" bottom="1" header="0.5" footer="0.5"/>
  <pageSetup scale="87" orientation="portrait" horizontalDpi="300" r:id="rId1"/>
  <headerFooter alignWithMargins="0"/>
  <rowBreaks count="1" manualBreakCount="1">
    <brk id="53" max="16383" man="1"/>
  </rowBreaks>
  <ignoredErrors>
    <ignoredError sqref="D37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1"/>
  <dimension ref="A1:AO94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42578125" customWidth="1"/>
    <col min="4" max="4" width="14.85546875" customWidth="1"/>
    <col min="5" max="5" width="3.140625" customWidth="1"/>
    <col min="6" max="6" width="11" bestFit="1" customWidth="1"/>
    <col min="7" max="7" width="3.140625" customWidth="1"/>
    <col min="8" max="8" width="20.28515625" customWidth="1"/>
    <col min="9" max="9" width="11" bestFit="1" customWidth="1"/>
    <col min="10" max="10" width="3.140625" customWidth="1"/>
    <col min="11" max="11" width="7.85546875" customWidth="1"/>
    <col min="12" max="12" width="11" bestFit="1" customWidth="1"/>
    <col min="13" max="13" width="10.28515625" bestFit="1" customWidth="1"/>
  </cols>
  <sheetData>
    <row r="1" spans="2:13" ht="18" x14ac:dyDescent="0.25">
      <c r="C1" s="1" t="s">
        <v>6</v>
      </c>
    </row>
    <row r="2" spans="2:13" ht="15" x14ac:dyDescent="0.2">
      <c r="C2" s="2" t="s">
        <v>275</v>
      </c>
    </row>
    <row r="4" spans="2:13" ht="15" x14ac:dyDescent="0.2">
      <c r="C4" s="3" t="s">
        <v>8</v>
      </c>
      <c r="D4" s="2"/>
      <c r="E4" s="2"/>
      <c r="F4" s="2"/>
      <c r="G4" s="2"/>
    </row>
    <row r="5" spans="2:13" ht="15.75" thickBot="1" x14ac:dyDescent="0.25">
      <c r="C5" s="98"/>
      <c r="D5" s="39"/>
      <c r="E5" s="2"/>
      <c r="F5" s="2"/>
      <c r="G5" s="2"/>
    </row>
    <row r="6" spans="2:13" ht="15" x14ac:dyDescent="0.2">
      <c r="B6" s="51"/>
      <c r="C6" s="185"/>
      <c r="D6" s="184"/>
      <c r="E6" s="184"/>
      <c r="F6" s="184"/>
      <c r="G6" s="54"/>
    </row>
    <row r="7" spans="2:13" ht="15" x14ac:dyDescent="0.2">
      <c r="B7" s="55"/>
      <c r="C7" s="52"/>
      <c r="D7" s="246">
        <v>2014</v>
      </c>
      <c r="E7" s="245"/>
      <c r="F7" s="246">
        <v>2015</v>
      </c>
      <c r="G7" s="106"/>
    </row>
    <row r="8" spans="2:13" ht="15" x14ac:dyDescent="0.2">
      <c r="B8" s="55"/>
      <c r="C8" s="53" t="s">
        <v>1</v>
      </c>
      <c r="D8" s="64">
        <v>9402</v>
      </c>
      <c r="E8" s="190"/>
      <c r="F8" s="64">
        <v>10091</v>
      </c>
      <c r="G8" s="106"/>
      <c r="H8" s="327"/>
      <c r="I8" s="327"/>
      <c r="L8" s="337"/>
      <c r="M8" s="325"/>
    </row>
    <row r="9" spans="2:13" ht="15" x14ac:dyDescent="0.2">
      <c r="B9" s="55"/>
      <c r="C9" s="53" t="s">
        <v>109</v>
      </c>
      <c r="D9" s="58">
        <v>1350</v>
      </c>
      <c r="E9" s="190"/>
      <c r="F9" s="58">
        <v>1351</v>
      </c>
      <c r="G9" s="106"/>
      <c r="H9" s="327"/>
      <c r="I9" s="327"/>
      <c r="L9" s="337"/>
      <c r="M9" s="325"/>
    </row>
    <row r="10" spans="2:13" ht="15" x14ac:dyDescent="0.2">
      <c r="B10" s="55"/>
      <c r="C10" s="53" t="s">
        <v>93</v>
      </c>
      <c r="D10" s="58">
        <v>3235</v>
      </c>
      <c r="E10" s="190"/>
      <c r="F10" s="58">
        <v>3672</v>
      </c>
      <c r="G10" s="106"/>
      <c r="H10" s="327"/>
      <c r="I10" s="327"/>
      <c r="L10" s="337"/>
      <c r="M10" s="325"/>
    </row>
    <row r="11" spans="2:13" ht="15" x14ac:dyDescent="0.2">
      <c r="B11" s="55"/>
      <c r="C11" s="53" t="s">
        <v>62</v>
      </c>
      <c r="D11" s="58">
        <v>767</v>
      </c>
      <c r="E11" s="190"/>
      <c r="F11" s="58">
        <v>641</v>
      </c>
      <c r="G11" s="106"/>
      <c r="H11" s="327"/>
      <c r="I11" s="327"/>
      <c r="L11" s="337"/>
      <c r="M11" s="325"/>
    </row>
    <row r="12" spans="2:13" ht="15" x14ac:dyDescent="0.2">
      <c r="B12" s="55"/>
      <c r="C12" s="53" t="s">
        <v>91</v>
      </c>
      <c r="D12" s="128">
        <v>630</v>
      </c>
      <c r="E12" s="190"/>
      <c r="F12" s="58">
        <v>724</v>
      </c>
      <c r="G12" s="106"/>
      <c r="H12" s="327"/>
      <c r="I12" s="327"/>
      <c r="L12" s="337"/>
      <c r="M12" s="325"/>
    </row>
    <row r="13" spans="2:13" ht="15" x14ac:dyDescent="0.2">
      <c r="B13" s="55"/>
      <c r="C13" s="53" t="s">
        <v>51</v>
      </c>
      <c r="D13" s="128">
        <v>4931</v>
      </c>
      <c r="E13" s="190"/>
      <c r="F13" s="58">
        <v>6244</v>
      </c>
      <c r="G13" s="106"/>
      <c r="H13" s="327"/>
      <c r="I13" s="327"/>
      <c r="L13" s="337"/>
      <c r="M13" s="325"/>
    </row>
    <row r="14" spans="2:13" ht="15" x14ac:dyDescent="0.2">
      <c r="B14" s="55"/>
      <c r="C14" s="53" t="s">
        <v>52</v>
      </c>
      <c r="D14" s="60">
        <v>6527</v>
      </c>
      <c r="E14" s="190"/>
      <c r="F14" s="58">
        <v>7352</v>
      </c>
      <c r="G14" s="106"/>
      <c r="H14" s="327"/>
      <c r="I14" s="327"/>
      <c r="L14" s="337"/>
      <c r="M14" s="325"/>
    </row>
    <row r="15" spans="2:13" ht="15" x14ac:dyDescent="0.2">
      <c r="B15" s="55"/>
      <c r="C15" s="53" t="s">
        <v>110</v>
      </c>
      <c r="D15" s="128">
        <v>953</v>
      </c>
      <c r="E15" s="190"/>
      <c r="F15" s="58">
        <v>895</v>
      </c>
      <c r="G15" s="106"/>
      <c r="H15" s="327"/>
      <c r="I15" s="327"/>
      <c r="L15" s="337"/>
      <c r="M15" s="325"/>
    </row>
    <row r="16" spans="2:13" ht="15" x14ac:dyDescent="0.2">
      <c r="B16" s="55"/>
      <c r="C16" s="53" t="s">
        <v>13</v>
      </c>
      <c r="D16" s="128">
        <v>16152</v>
      </c>
      <c r="E16" s="190"/>
      <c r="F16" s="58">
        <v>19260</v>
      </c>
      <c r="G16" s="106"/>
      <c r="H16" s="327"/>
      <c r="I16" s="327"/>
      <c r="L16" s="337"/>
      <c r="M16" s="325"/>
    </row>
    <row r="17" spans="1:41" ht="15" x14ac:dyDescent="0.2">
      <c r="B17" s="55"/>
      <c r="C17" s="53" t="s">
        <v>11</v>
      </c>
      <c r="D17" s="128">
        <v>41346</v>
      </c>
      <c r="E17" s="190"/>
      <c r="F17" s="58">
        <v>42332</v>
      </c>
      <c r="G17" s="106"/>
      <c r="H17" s="327"/>
      <c r="I17" s="327"/>
      <c r="L17" s="337"/>
      <c r="M17" s="325"/>
    </row>
    <row r="18" spans="1:41" ht="15" x14ac:dyDescent="0.2">
      <c r="B18" s="55"/>
      <c r="C18" s="53" t="s">
        <v>54</v>
      </c>
      <c r="D18" s="128">
        <v>5179</v>
      </c>
      <c r="E18" s="190"/>
      <c r="F18" s="58">
        <v>5022</v>
      </c>
      <c r="G18" s="106"/>
      <c r="H18" s="327"/>
      <c r="I18" s="327"/>
      <c r="L18" s="337"/>
      <c r="M18" s="325"/>
    </row>
    <row r="19" spans="1:41" ht="15" x14ac:dyDescent="0.2">
      <c r="B19" s="55"/>
      <c r="C19" s="53" t="s">
        <v>53</v>
      </c>
      <c r="D19" s="128">
        <v>11604</v>
      </c>
      <c r="E19" s="190"/>
      <c r="F19" s="58">
        <v>11926</v>
      </c>
      <c r="G19" s="106"/>
      <c r="H19" s="327"/>
      <c r="I19" s="327"/>
      <c r="L19" s="337"/>
      <c r="M19" s="325"/>
    </row>
    <row r="20" spans="1:41" ht="15" x14ac:dyDescent="0.2">
      <c r="B20" s="55"/>
      <c r="C20" s="53" t="s">
        <v>48</v>
      </c>
      <c r="D20" s="128">
        <v>1147</v>
      </c>
      <c r="E20" s="190"/>
      <c r="F20" s="58">
        <v>1261</v>
      </c>
      <c r="G20" s="106"/>
      <c r="H20" s="327"/>
      <c r="I20" s="327"/>
      <c r="L20" s="337"/>
      <c r="M20" s="325"/>
    </row>
    <row r="21" spans="1:41" ht="15" x14ac:dyDescent="0.2">
      <c r="B21" s="55"/>
      <c r="C21" s="53"/>
      <c r="D21" s="67"/>
      <c r="E21" s="190"/>
      <c r="F21" s="65"/>
      <c r="G21" s="106"/>
    </row>
    <row r="22" spans="1:41" ht="15" x14ac:dyDescent="0.2">
      <c r="B22" s="55"/>
      <c r="C22" s="53" t="s">
        <v>65</v>
      </c>
      <c r="D22" s="66">
        <v>0.34</v>
      </c>
      <c r="E22" s="190"/>
      <c r="F22" s="66">
        <v>0.34</v>
      </c>
      <c r="G22" s="106"/>
    </row>
    <row r="23" spans="1:41" ht="15.75" thickBot="1" x14ac:dyDescent="0.25">
      <c r="B23" s="61"/>
      <c r="C23" s="62"/>
      <c r="D23" s="62"/>
      <c r="E23" s="62"/>
      <c r="F23" s="62"/>
      <c r="G23" s="63"/>
    </row>
    <row r="24" spans="1:41" ht="15" x14ac:dyDescent="0.2">
      <c r="C24" s="2"/>
      <c r="D24" s="2"/>
      <c r="E24" s="2"/>
      <c r="F24" s="2"/>
      <c r="G24" s="2"/>
    </row>
    <row r="25" spans="1:41" ht="15" x14ac:dyDescent="0.2">
      <c r="C25" s="3" t="s">
        <v>10</v>
      </c>
      <c r="D25" s="2"/>
      <c r="E25" s="2"/>
      <c r="F25" s="2"/>
      <c r="G25" s="2"/>
    </row>
    <row r="26" spans="1:41" ht="15.75" thickBot="1" x14ac:dyDescent="0.25">
      <c r="B26" s="40"/>
      <c r="C26" s="40"/>
      <c r="D26" s="40"/>
      <c r="E26" s="40"/>
      <c r="F26" s="109"/>
      <c r="G26" s="113"/>
      <c r="H26" s="114"/>
      <c r="I26" s="111"/>
      <c r="J26" s="109"/>
      <c r="K26" s="109"/>
    </row>
    <row r="27" spans="1:41" ht="15" x14ac:dyDescent="0.2">
      <c r="B27" s="137"/>
      <c r="C27" s="4"/>
      <c r="D27" s="4"/>
      <c r="E27" s="4"/>
      <c r="F27" s="4"/>
      <c r="G27" s="4"/>
      <c r="H27" s="4"/>
      <c r="I27" s="191"/>
      <c r="J27" s="193"/>
      <c r="K27" s="109"/>
    </row>
    <row r="28" spans="1:41" ht="15.75" thickBot="1" x14ac:dyDescent="0.25">
      <c r="A28" s="2"/>
      <c r="B28" s="11"/>
      <c r="C28" s="364" t="s">
        <v>323</v>
      </c>
      <c r="D28" s="364"/>
      <c r="E28" s="364"/>
      <c r="F28" s="364"/>
      <c r="G28" s="364"/>
      <c r="H28" s="364"/>
      <c r="I28" s="364"/>
      <c r="J28" s="8"/>
      <c r="K28" s="114"/>
      <c r="L28" s="11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5.75" x14ac:dyDescent="0.25">
      <c r="A29" s="2"/>
      <c r="B29" s="11"/>
      <c r="C29" s="25" t="s">
        <v>51</v>
      </c>
      <c r="D29" s="298">
        <f>D13</f>
        <v>4931</v>
      </c>
      <c r="E29" s="9"/>
      <c r="F29" s="10"/>
      <c r="G29" s="13"/>
      <c r="H29" s="16" t="s">
        <v>54</v>
      </c>
      <c r="I29" s="298">
        <f>D18</f>
        <v>5179</v>
      </c>
      <c r="J29" s="8"/>
      <c r="K29" s="114"/>
      <c r="L29" s="11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5.75" customHeight="1" x14ac:dyDescent="0.2">
      <c r="A30" s="2"/>
      <c r="B30" s="11"/>
      <c r="C30" s="10" t="s">
        <v>52</v>
      </c>
      <c r="D30" s="299">
        <f>D14</f>
        <v>6527</v>
      </c>
      <c r="E30" s="31"/>
      <c r="F30" s="10"/>
      <c r="G30" s="13"/>
      <c r="H30" s="186" t="s">
        <v>55</v>
      </c>
      <c r="I30" s="306">
        <f>D15</f>
        <v>953</v>
      </c>
      <c r="J30" s="8"/>
      <c r="K30" s="114"/>
      <c r="L30" s="11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15.75" x14ac:dyDescent="0.25">
      <c r="A31" s="2"/>
      <c r="B31" s="11"/>
      <c r="C31" s="10" t="s">
        <v>53</v>
      </c>
      <c r="D31" s="300">
        <f>D19</f>
        <v>11604</v>
      </c>
      <c r="E31" s="10"/>
      <c r="F31" s="10"/>
      <c r="G31" s="13"/>
      <c r="H31" s="16" t="s">
        <v>12</v>
      </c>
      <c r="I31" s="298">
        <f>I29+I30</f>
        <v>6132</v>
      </c>
      <c r="J31" s="8"/>
      <c r="K31" s="114"/>
      <c r="L31" s="11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5.75" customHeight="1" x14ac:dyDescent="0.2">
      <c r="A32" s="73"/>
      <c r="B32" s="11"/>
      <c r="C32" s="10" t="s">
        <v>9</v>
      </c>
      <c r="D32" s="305">
        <f>D29+D30+D31</f>
        <v>23062</v>
      </c>
      <c r="E32" s="10"/>
      <c r="F32" s="14"/>
      <c r="G32" s="13"/>
      <c r="H32" s="130"/>
      <c r="I32" s="328"/>
      <c r="J32" s="8"/>
      <c r="K32" s="114"/>
      <c r="L32" s="11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x14ac:dyDescent="0.25">
      <c r="A33" s="2"/>
      <c r="B33" s="11"/>
      <c r="C33" s="10"/>
      <c r="D33" s="298"/>
      <c r="E33" s="32"/>
      <c r="F33" s="10"/>
      <c r="G33" s="13"/>
      <c r="H33" s="16" t="s">
        <v>13</v>
      </c>
      <c r="I33" s="298">
        <f>D16</f>
        <v>16152</v>
      </c>
      <c r="J33" s="8"/>
      <c r="K33" s="114"/>
      <c r="L33" s="11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5" x14ac:dyDescent="0.2">
      <c r="A34" s="2"/>
      <c r="B34" s="11"/>
      <c r="C34" s="10" t="s">
        <v>11</v>
      </c>
      <c r="D34" s="308">
        <f>D17</f>
        <v>41346</v>
      </c>
      <c r="E34" s="16"/>
      <c r="F34" s="15"/>
      <c r="G34" s="13"/>
      <c r="H34" s="188" t="s">
        <v>111</v>
      </c>
      <c r="I34" s="306">
        <f>I35-I33-I31</f>
        <v>42124</v>
      </c>
      <c r="J34" s="8"/>
      <c r="K34" s="114"/>
      <c r="L34" s="11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5.75" thickBot="1" x14ac:dyDescent="0.25">
      <c r="A35" s="2"/>
      <c r="B35" s="11"/>
      <c r="C35" s="10" t="s">
        <v>58</v>
      </c>
      <c r="D35" s="138">
        <f>D32+D34</f>
        <v>64408</v>
      </c>
      <c r="E35" s="10"/>
      <c r="F35" s="10"/>
      <c r="G35" s="13"/>
      <c r="H35" s="130" t="s">
        <v>112</v>
      </c>
      <c r="I35" s="316">
        <f>D35</f>
        <v>64408</v>
      </c>
      <c r="J35" s="8"/>
      <c r="K35" s="114"/>
      <c r="L35" s="13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7.25" thickTop="1" thickBot="1" x14ac:dyDescent="0.3">
      <c r="A36" s="2"/>
      <c r="B36" s="28"/>
      <c r="C36" s="30"/>
      <c r="D36" s="30"/>
      <c r="E36" s="30"/>
      <c r="F36" s="30"/>
      <c r="G36" s="30"/>
      <c r="H36" s="30"/>
      <c r="I36" s="192"/>
      <c r="J36" s="29"/>
      <c r="K36" s="114"/>
      <c r="L36" s="13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6.5" thickBot="1" x14ac:dyDescent="0.3">
      <c r="A37" s="2"/>
      <c r="B37" s="114"/>
      <c r="C37" s="114"/>
      <c r="D37" s="114"/>
      <c r="E37" s="114"/>
      <c r="F37" s="114"/>
      <c r="G37" s="114"/>
      <c r="H37" s="114"/>
      <c r="I37" s="118"/>
      <c r="J37" s="114"/>
      <c r="K37" s="114"/>
      <c r="L37" s="13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5.75" x14ac:dyDescent="0.25">
      <c r="A38" s="2"/>
      <c r="B38" s="137"/>
      <c r="C38" s="4"/>
      <c r="D38" s="4"/>
      <c r="E38" s="4"/>
      <c r="F38" s="4"/>
      <c r="G38" s="4"/>
      <c r="H38" s="4"/>
      <c r="I38" s="191"/>
      <c r="J38" s="5"/>
      <c r="K38" s="114"/>
      <c r="L38" s="11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5.75" thickBot="1" x14ac:dyDescent="0.25">
      <c r="A39" s="2"/>
      <c r="B39" s="11"/>
      <c r="C39" s="364" t="s">
        <v>309</v>
      </c>
      <c r="D39" s="364"/>
      <c r="E39" s="364"/>
      <c r="F39" s="364"/>
      <c r="G39" s="364"/>
      <c r="H39" s="364"/>
      <c r="I39" s="364"/>
      <c r="J39" s="8"/>
      <c r="K39" s="114"/>
      <c r="L39" s="11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5" x14ac:dyDescent="0.2">
      <c r="A40" s="2"/>
      <c r="B40" s="11"/>
      <c r="C40" s="25" t="s">
        <v>51</v>
      </c>
      <c r="D40" s="298">
        <f>F13</f>
        <v>6244</v>
      </c>
      <c r="E40" s="9"/>
      <c r="F40" s="10"/>
      <c r="G40" s="13"/>
      <c r="H40" s="16" t="s">
        <v>54</v>
      </c>
      <c r="I40" s="298">
        <f>F18</f>
        <v>5022</v>
      </c>
      <c r="J40" s="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5" x14ac:dyDescent="0.2">
      <c r="A41" s="2"/>
      <c r="B41" s="11"/>
      <c r="C41" s="10" t="s">
        <v>52</v>
      </c>
      <c r="D41" s="299">
        <f>F14</f>
        <v>7352</v>
      </c>
      <c r="E41" s="31"/>
      <c r="F41" s="10"/>
      <c r="G41" s="13"/>
      <c r="H41" s="186" t="s">
        <v>55</v>
      </c>
      <c r="I41" s="306">
        <f>F15</f>
        <v>895</v>
      </c>
      <c r="J41" s="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5" x14ac:dyDescent="0.2">
      <c r="A42" s="2"/>
      <c r="B42" s="11"/>
      <c r="C42" s="10" t="s">
        <v>53</v>
      </c>
      <c r="D42" s="300">
        <f>F19</f>
        <v>11926</v>
      </c>
      <c r="E42" s="10"/>
      <c r="F42" s="10"/>
      <c r="G42" s="13"/>
      <c r="H42" s="16" t="s">
        <v>12</v>
      </c>
      <c r="I42" s="298">
        <f>I40+I41</f>
        <v>5917</v>
      </c>
      <c r="J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5" x14ac:dyDescent="0.2">
      <c r="A43" s="2"/>
      <c r="B43" s="11"/>
      <c r="C43" s="10" t="s">
        <v>9</v>
      </c>
      <c r="D43" s="305">
        <f>D40+D41+D42</f>
        <v>25522</v>
      </c>
      <c r="E43" s="10"/>
      <c r="F43" s="14"/>
      <c r="G43" s="13"/>
      <c r="H43" s="130"/>
      <c r="I43" s="328"/>
      <c r="J43" s="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5" x14ac:dyDescent="0.2">
      <c r="A44" s="2"/>
      <c r="B44" s="11"/>
      <c r="C44" s="10"/>
      <c r="D44" s="298"/>
      <c r="E44" s="32"/>
      <c r="F44" s="10"/>
      <c r="G44" s="13"/>
      <c r="H44" s="16" t="s">
        <v>13</v>
      </c>
      <c r="I44" s="298">
        <f>F16</f>
        <v>19260</v>
      </c>
      <c r="J44" s="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5" x14ac:dyDescent="0.2">
      <c r="A45" s="2"/>
      <c r="B45" s="11"/>
      <c r="C45" s="10" t="s">
        <v>11</v>
      </c>
      <c r="D45" s="308">
        <f>F17</f>
        <v>42332</v>
      </c>
      <c r="E45" s="16"/>
      <c r="F45" s="15"/>
      <c r="G45" s="13"/>
      <c r="H45" s="188" t="s">
        <v>111</v>
      </c>
      <c r="I45" s="161">
        <f>I46-I44-I42</f>
        <v>42677</v>
      </c>
      <c r="J45" s="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5.75" thickBot="1" x14ac:dyDescent="0.25">
      <c r="A46" s="2"/>
      <c r="B46" s="11"/>
      <c r="C46" s="10" t="s">
        <v>58</v>
      </c>
      <c r="D46" s="138">
        <f>D43+D45</f>
        <v>67854</v>
      </c>
      <c r="E46" s="10"/>
      <c r="F46" s="10"/>
      <c r="G46" s="13"/>
      <c r="H46" s="130" t="s">
        <v>112</v>
      </c>
      <c r="I46" s="101">
        <f>D46</f>
        <v>67854</v>
      </c>
      <c r="J46" s="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7.25" thickTop="1" thickBot="1" x14ac:dyDescent="0.3">
      <c r="A47" s="2"/>
      <c r="B47" s="28"/>
      <c r="C47" s="30"/>
      <c r="D47" s="30"/>
      <c r="E47" s="30"/>
      <c r="F47" s="30"/>
      <c r="G47" s="30"/>
      <c r="H47" s="30"/>
      <c r="I47" s="192"/>
      <c r="J47" s="2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5.75" thickBot="1" x14ac:dyDescent="0.25">
      <c r="A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5" x14ac:dyDescent="0.2">
      <c r="A49" s="2"/>
      <c r="B49" s="68"/>
      <c r="C49" s="4"/>
      <c r="D49" s="4"/>
      <c r="E49" s="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5.75" thickBot="1" x14ac:dyDescent="0.25">
      <c r="A50" s="2"/>
      <c r="B50" s="69"/>
      <c r="C50" s="364" t="s">
        <v>324</v>
      </c>
      <c r="D50" s="364"/>
      <c r="E50" s="14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5" x14ac:dyDescent="0.2">
      <c r="A51" s="2"/>
      <c r="B51" s="69"/>
      <c r="C51" s="10" t="s">
        <v>1</v>
      </c>
      <c r="D51" s="318">
        <f>D8</f>
        <v>9402</v>
      </c>
      <c r="E51" s="14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15" x14ac:dyDescent="0.2">
      <c r="A52" s="2"/>
      <c r="B52" s="69"/>
      <c r="C52" s="10" t="s">
        <v>2</v>
      </c>
      <c r="D52" s="329">
        <f>D10</f>
        <v>3235</v>
      </c>
      <c r="E52" s="14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15" x14ac:dyDescent="0.2">
      <c r="A53" s="2"/>
      <c r="B53" s="69"/>
      <c r="C53" s="10" t="s">
        <v>62</v>
      </c>
      <c r="D53" s="329">
        <f>D11</f>
        <v>767</v>
      </c>
      <c r="E53" s="14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5" x14ac:dyDescent="0.2">
      <c r="A54" s="2"/>
      <c r="B54" s="69"/>
      <c r="C54" s="10" t="s">
        <v>109</v>
      </c>
      <c r="D54" s="330">
        <f>D9</f>
        <v>1350</v>
      </c>
      <c r="E54" s="8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5" x14ac:dyDescent="0.2">
      <c r="A55" s="2"/>
      <c r="B55" s="69"/>
      <c r="C55" s="10" t="s">
        <v>3</v>
      </c>
      <c r="D55" s="318">
        <f>D51-D52-D53-D54</f>
        <v>4050</v>
      </c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5" x14ac:dyDescent="0.2">
      <c r="A56" s="2"/>
      <c r="B56" s="69"/>
      <c r="C56" s="10" t="s">
        <v>91</v>
      </c>
      <c r="D56" s="331">
        <f>D12</f>
        <v>630</v>
      </c>
      <c r="E56" s="15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5" x14ac:dyDescent="0.2">
      <c r="A57" s="2"/>
      <c r="B57" s="69"/>
      <c r="C57" s="10" t="s">
        <v>4</v>
      </c>
      <c r="D57" s="318">
        <f>D55-D56</f>
        <v>3420</v>
      </c>
      <c r="E57" s="15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5" x14ac:dyDescent="0.2">
      <c r="A58" s="2"/>
      <c r="B58" s="69"/>
      <c r="C58" s="26" t="s">
        <v>5</v>
      </c>
      <c r="D58" s="317">
        <f>D57*D22</f>
        <v>1162.8000000000002</v>
      </c>
      <c r="E58" s="15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5.75" thickBot="1" x14ac:dyDescent="0.25">
      <c r="A59" s="2"/>
      <c r="B59" s="69"/>
      <c r="C59" s="10" t="s">
        <v>47</v>
      </c>
      <c r="D59" s="332">
        <f>D57-D58</f>
        <v>2257.1999999999998</v>
      </c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5.75" thickTop="1" x14ac:dyDescent="0.2">
      <c r="A60" s="2"/>
      <c r="B60" s="69"/>
      <c r="C60" s="10" t="s">
        <v>48</v>
      </c>
      <c r="D60" s="333">
        <f>D20</f>
        <v>1147</v>
      </c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15" x14ac:dyDescent="0.2">
      <c r="A61" s="2"/>
      <c r="B61" s="69"/>
      <c r="C61" s="10" t="s">
        <v>49</v>
      </c>
      <c r="D61" s="189">
        <f>D59-D60</f>
        <v>1110.1999999999998</v>
      </c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15.75" thickBot="1" x14ac:dyDescent="0.25">
      <c r="A62" s="2"/>
      <c r="B62" s="70"/>
      <c r="C62" s="37"/>
      <c r="D62" s="38"/>
      <c r="E62" s="7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15.75" thickBot="1" x14ac:dyDescent="0.25">
      <c r="A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15" x14ac:dyDescent="0.2">
      <c r="A64" s="2"/>
      <c r="B64" s="68"/>
      <c r="C64" s="4"/>
      <c r="D64" s="4"/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5.75" thickBot="1" x14ac:dyDescent="0.25">
      <c r="A65" s="2"/>
      <c r="B65" s="69"/>
      <c r="C65" s="364" t="s">
        <v>310</v>
      </c>
      <c r="D65" s="364"/>
      <c r="E65" s="14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5" x14ac:dyDescent="0.2">
      <c r="A66" s="2"/>
      <c r="B66" s="69"/>
      <c r="C66" s="10" t="s">
        <v>1</v>
      </c>
      <c r="D66" s="318">
        <f>F8</f>
        <v>10091</v>
      </c>
      <c r="E66" s="14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5" x14ac:dyDescent="0.2">
      <c r="A67" s="2"/>
      <c r="B67" s="69"/>
      <c r="C67" s="10" t="s">
        <v>2</v>
      </c>
      <c r="D67" s="329">
        <f>F10</f>
        <v>3672</v>
      </c>
      <c r="E67" s="14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5" x14ac:dyDescent="0.2">
      <c r="A68" s="2"/>
      <c r="B68" s="69"/>
      <c r="C68" s="10" t="s">
        <v>62</v>
      </c>
      <c r="D68" s="329">
        <f>F11</f>
        <v>641</v>
      </c>
      <c r="E68" s="14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5" x14ac:dyDescent="0.2">
      <c r="A69" s="2"/>
      <c r="B69" s="69"/>
      <c r="C69" s="10" t="s">
        <v>109</v>
      </c>
      <c r="D69" s="330">
        <f>F9</f>
        <v>1351</v>
      </c>
      <c r="E69" s="8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5" x14ac:dyDescent="0.2">
      <c r="A70" s="2"/>
      <c r="B70" s="69"/>
      <c r="C70" s="10" t="s">
        <v>3</v>
      </c>
      <c r="D70" s="318">
        <f>D66-D67-D68-D69</f>
        <v>4427</v>
      </c>
      <c r="E70" s="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5" x14ac:dyDescent="0.2">
      <c r="A71" s="2"/>
      <c r="B71" s="69"/>
      <c r="C71" s="10" t="s">
        <v>91</v>
      </c>
      <c r="D71" s="331">
        <f>F12</f>
        <v>724</v>
      </c>
      <c r="E71" s="15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5" x14ac:dyDescent="0.2">
      <c r="A72" s="2"/>
      <c r="B72" s="69"/>
      <c r="C72" s="10" t="s">
        <v>4</v>
      </c>
      <c r="D72" s="318">
        <f>D70-D71</f>
        <v>3703</v>
      </c>
      <c r="E72" s="15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5" x14ac:dyDescent="0.2">
      <c r="A73" s="2"/>
      <c r="B73" s="69"/>
      <c r="C73" s="26" t="s">
        <v>5</v>
      </c>
      <c r="D73" s="317">
        <f>D72*F22</f>
        <v>1259.02</v>
      </c>
      <c r="E73" s="15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5.75" thickBot="1" x14ac:dyDescent="0.25">
      <c r="A74" s="2"/>
      <c r="B74" s="69"/>
      <c r="C74" s="10" t="s">
        <v>47</v>
      </c>
      <c r="D74" s="332">
        <f>D72-D73</f>
        <v>2443.98</v>
      </c>
      <c r="E74" s="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5.75" thickTop="1" x14ac:dyDescent="0.2">
      <c r="A75" s="2"/>
      <c r="B75" s="69"/>
      <c r="C75" s="10" t="s">
        <v>48</v>
      </c>
      <c r="D75" s="333">
        <f>F20</f>
        <v>1261</v>
      </c>
      <c r="E75" s="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5" x14ac:dyDescent="0.2">
      <c r="A76" s="2"/>
      <c r="B76" s="69"/>
      <c r="C76" s="10" t="s">
        <v>49</v>
      </c>
      <c r="D76" s="189">
        <f>D74-D75</f>
        <v>1182.98</v>
      </c>
      <c r="E76" s="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5.75" thickBot="1" x14ac:dyDescent="0.25">
      <c r="A77" s="2"/>
      <c r="B77" s="70"/>
      <c r="C77" s="37"/>
      <c r="D77" s="38"/>
      <c r="E77" s="7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</sheetData>
  <mergeCells count="4">
    <mergeCell ref="C39:I39"/>
    <mergeCell ref="C28:I28"/>
    <mergeCell ref="C50:D50"/>
    <mergeCell ref="C65:D65"/>
  </mergeCells>
  <phoneticPr fontId="0" type="noConversion"/>
  <pageMargins left="0.75" right="0.75" top="1" bottom="1" header="0.5" footer="0.5"/>
  <pageSetup scale="83" orientation="portrait" horizontalDpi="300" r:id="rId1"/>
  <headerFooter alignWithMargins="0"/>
  <rowBreaks count="1" manualBreakCount="1">
    <brk id="48" max="16383" man="1"/>
  </rowBreaks>
  <ignoredErrors>
    <ignoredError sqref="D58 D60 D73 D75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11"/>
  <dimension ref="A1:AP95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42578125" customWidth="1"/>
    <col min="4" max="4" width="14.42578125" customWidth="1"/>
    <col min="5" max="5" width="3.140625" customWidth="1"/>
    <col min="6" max="6" width="11.42578125" customWidth="1"/>
    <col min="7" max="7" width="3.140625" customWidth="1"/>
    <col min="8" max="8" width="16" customWidth="1"/>
    <col min="9" max="9" width="13.7109375" bestFit="1" customWidth="1"/>
    <col min="10" max="10" width="3.140625" customWidth="1"/>
    <col min="11" max="11" width="7.85546875" customWidth="1"/>
    <col min="12" max="12" width="11" bestFit="1" customWidth="1"/>
    <col min="13" max="13" width="3.140625" customWidth="1"/>
  </cols>
  <sheetData>
    <row r="1" spans="2:7" ht="18" x14ac:dyDescent="0.25">
      <c r="C1" s="1" t="s">
        <v>6</v>
      </c>
    </row>
    <row r="2" spans="2:7" ht="15" x14ac:dyDescent="0.2">
      <c r="C2" s="2" t="s">
        <v>276</v>
      </c>
    </row>
    <row r="4" spans="2:7" ht="15" x14ac:dyDescent="0.2">
      <c r="C4" s="3" t="s">
        <v>8</v>
      </c>
      <c r="D4" s="2"/>
      <c r="E4" s="2"/>
      <c r="F4" s="2"/>
      <c r="G4" s="2"/>
    </row>
    <row r="5" spans="2:7" ht="15.75" thickBot="1" x14ac:dyDescent="0.25">
      <c r="C5" s="98"/>
      <c r="D5" s="39"/>
      <c r="E5" s="2"/>
      <c r="F5" s="2"/>
      <c r="G5" s="2"/>
    </row>
    <row r="6" spans="2:7" ht="15" x14ac:dyDescent="0.2">
      <c r="B6" s="51"/>
      <c r="C6" s="185"/>
      <c r="D6" s="184"/>
      <c r="E6" s="184"/>
      <c r="F6" s="184"/>
      <c r="G6" s="54"/>
    </row>
    <row r="7" spans="2:7" ht="15" x14ac:dyDescent="0.2">
      <c r="B7" s="55"/>
      <c r="C7" s="338"/>
      <c r="D7" s="246">
        <v>2014</v>
      </c>
      <c r="E7" s="245"/>
      <c r="F7" s="246">
        <v>2015</v>
      </c>
      <c r="G7" s="106"/>
    </row>
    <row r="8" spans="2:7" ht="15" x14ac:dyDescent="0.2">
      <c r="B8" s="55"/>
      <c r="C8" s="53" t="s">
        <v>1</v>
      </c>
      <c r="D8" s="247">
        <f>'#22'!D8</f>
        <v>9402</v>
      </c>
      <c r="E8" s="248"/>
      <c r="F8" s="247">
        <f>'#22'!F8</f>
        <v>10091</v>
      </c>
      <c r="G8" s="106"/>
    </row>
    <row r="9" spans="2:7" ht="15" x14ac:dyDescent="0.2">
      <c r="B9" s="55"/>
      <c r="C9" s="53" t="s">
        <v>109</v>
      </c>
      <c r="D9" s="249">
        <f>'#22'!D9</f>
        <v>1350</v>
      </c>
      <c r="E9" s="248"/>
      <c r="F9" s="249">
        <f>'#22'!F9</f>
        <v>1351</v>
      </c>
      <c r="G9" s="106"/>
    </row>
    <row r="10" spans="2:7" ht="15" x14ac:dyDescent="0.2">
      <c r="B10" s="55"/>
      <c r="C10" s="53" t="s">
        <v>93</v>
      </c>
      <c r="D10" s="249">
        <f>'#22'!D10</f>
        <v>3235</v>
      </c>
      <c r="E10" s="248"/>
      <c r="F10" s="249">
        <f>'#22'!F10</f>
        <v>3672</v>
      </c>
      <c r="G10" s="106"/>
    </row>
    <row r="11" spans="2:7" ht="15" x14ac:dyDescent="0.2">
      <c r="B11" s="55"/>
      <c r="C11" s="53" t="s">
        <v>62</v>
      </c>
      <c r="D11" s="249">
        <f>'#22'!D11</f>
        <v>767</v>
      </c>
      <c r="E11" s="248"/>
      <c r="F11" s="249">
        <f>'#22'!F11</f>
        <v>641</v>
      </c>
      <c r="G11" s="106"/>
    </row>
    <row r="12" spans="2:7" ht="15" x14ac:dyDescent="0.2">
      <c r="B12" s="55"/>
      <c r="C12" s="53" t="s">
        <v>91</v>
      </c>
      <c r="D12" s="249">
        <f>'#22'!D12</f>
        <v>630</v>
      </c>
      <c r="E12" s="248"/>
      <c r="F12" s="249">
        <f>'#22'!F12</f>
        <v>724</v>
      </c>
      <c r="G12" s="106"/>
    </row>
    <row r="13" spans="2:7" ht="15" x14ac:dyDescent="0.2">
      <c r="B13" s="55"/>
      <c r="C13" s="53" t="s">
        <v>51</v>
      </c>
      <c r="D13" s="249">
        <f>'#22'!D13</f>
        <v>4931</v>
      </c>
      <c r="E13" s="248"/>
      <c r="F13" s="249">
        <f>'#22'!F13</f>
        <v>6244</v>
      </c>
      <c r="G13" s="106"/>
    </row>
    <row r="14" spans="2:7" ht="15" x14ac:dyDescent="0.2">
      <c r="B14" s="55"/>
      <c r="C14" s="53" t="s">
        <v>52</v>
      </c>
      <c r="D14" s="249">
        <f>'#22'!D14</f>
        <v>6527</v>
      </c>
      <c r="E14" s="248"/>
      <c r="F14" s="249">
        <f>'#22'!F14</f>
        <v>7352</v>
      </c>
      <c r="G14" s="106"/>
    </row>
    <row r="15" spans="2:7" ht="15" x14ac:dyDescent="0.2">
      <c r="B15" s="55"/>
      <c r="C15" s="53" t="s">
        <v>110</v>
      </c>
      <c r="D15" s="249">
        <f>'#22'!D15</f>
        <v>953</v>
      </c>
      <c r="E15" s="248"/>
      <c r="F15" s="249">
        <f>'#22'!F15</f>
        <v>895</v>
      </c>
      <c r="G15" s="106"/>
    </row>
    <row r="16" spans="2:7" ht="15" x14ac:dyDescent="0.2">
      <c r="B16" s="55"/>
      <c r="C16" s="53" t="s">
        <v>13</v>
      </c>
      <c r="D16" s="249">
        <f>'#22'!D16</f>
        <v>16152</v>
      </c>
      <c r="E16" s="248"/>
      <c r="F16" s="249">
        <f>'#22'!F16</f>
        <v>19260</v>
      </c>
      <c r="G16" s="106"/>
    </row>
    <row r="17" spans="1:42" ht="15" x14ac:dyDescent="0.2">
      <c r="B17" s="55"/>
      <c r="C17" s="53" t="s">
        <v>11</v>
      </c>
      <c r="D17" s="249">
        <f>'#22'!D17</f>
        <v>41346</v>
      </c>
      <c r="E17" s="248"/>
      <c r="F17" s="249">
        <f>'#22'!F17</f>
        <v>42332</v>
      </c>
      <c r="G17" s="106"/>
    </row>
    <row r="18" spans="1:42" ht="15" x14ac:dyDescent="0.2">
      <c r="B18" s="55"/>
      <c r="C18" s="53" t="s">
        <v>54</v>
      </c>
      <c r="D18" s="249">
        <f>'#22'!D18</f>
        <v>5179</v>
      </c>
      <c r="E18" s="248"/>
      <c r="F18" s="249">
        <f>'#22'!F18</f>
        <v>5022</v>
      </c>
      <c r="G18" s="106"/>
    </row>
    <row r="19" spans="1:42" ht="15" x14ac:dyDescent="0.2">
      <c r="B19" s="55"/>
      <c r="C19" s="53" t="s">
        <v>53</v>
      </c>
      <c r="D19" s="249">
        <f>'#22'!D19</f>
        <v>11604</v>
      </c>
      <c r="E19" s="248"/>
      <c r="F19" s="249">
        <f>'#22'!F19</f>
        <v>11926</v>
      </c>
      <c r="G19" s="106"/>
    </row>
    <row r="20" spans="1:42" ht="15" x14ac:dyDescent="0.2">
      <c r="B20" s="55"/>
      <c r="C20" s="53" t="s">
        <v>48</v>
      </c>
      <c r="D20" s="249">
        <f>'#22'!D20</f>
        <v>1147</v>
      </c>
      <c r="E20" s="248"/>
      <c r="F20" s="249">
        <f>'#22'!F20</f>
        <v>1261</v>
      </c>
      <c r="G20" s="106"/>
    </row>
    <row r="21" spans="1:42" ht="15" x14ac:dyDescent="0.2">
      <c r="B21" s="55"/>
      <c r="C21" s="53"/>
      <c r="D21" s="249"/>
      <c r="E21" s="248"/>
      <c r="F21" s="249"/>
      <c r="G21" s="106"/>
    </row>
    <row r="22" spans="1:42" ht="15" x14ac:dyDescent="0.2">
      <c r="B22" s="55"/>
      <c r="C22" s="53" t="s">
        <v>65</v>
      </c>
      <c r="D22" s="251">
        <f>'#22'!D22</f>
        <v>0.34</v>
      </c>
      <c r="E22" s="248"/>
      <c r="F22" s="251">
        <f>'#22'!F22</f>
        <v>0.34</v>
      </c>
      <c r="G22" s="106"/>
    </row>
    <row r="23" spans="1:42" ht="15" x14ac:dyDescent="0.2">
      <c r="B23" s="55"/>
      <c r="C23" s="53"/>
      <c r="D23" s="250"/>
      <c r="E23" s="248"/>
      <c r="F23" s="250"/>
      <c r="G23" s="106"/>
    </row>
    <row r="24" spans="1:42" ht="15" x14ac:dyDescent="0.2">
      <c r="B24" s="55"/>
      <c r="C24" s="52" t="s">
        <v>113</v>
      </c>
      <c r="D24" s="250"/>
      <c r="E24" s="248"/>
      <c r="F24" s="250"/>
      <c r="G24" s="106"/>
    </row>
    <row r="25" spans="1:42" ht="15" x14ac:dyDescent="0.2">
      <c r="B25" s="55"/>
      <c r="C25" s="53" t="s">
        <v>111</v>
      </c>
      <c r="D25" s="227">
        <f>'#22'!I34</f>
        <v>42124</v>
      </c>
      <c r="E25" s="248"/>
      <c r="F25" s="227">
        <f>'#22'!I45</f>
        <v>42677</v>
      </c>
      <c r="G25" s="106"/>
    </row>
    <row r="26" spans="1:42" ht="15.75" thickBot="1" x14ac:dyDescent="0.25">
      <c r="B26" s="61"/>
      <c r="C26" s="62"/>
      <c r="D26" s="62"/>
      <c r="E26" s="62"/>
      <c r="F26" s="62"/>
      <c r="G26" s="63"/>
    </row>
    <row r="27" spans="1:42" ht="15" x14ac:dyDescent="0.2">
      <c r="C27" s="2"/>
      <c r="D27" s="2"/>
      <c r="E27" s="2"/>
      <c r="F27" s="2"/>
      <c r="G27" s="2"/>
    </row>
    <row r="28" spans="1:42" ht="15" x14ac:dyDescent="0.2">
      <c r="C28" s="3" t="s">
        <v>10</v>
      </c>
      <c r="D28" s="2"/>
      <c r="E28" s="2"/>
      <c r="F28" s="2"/>
      <c r="G28" s="2"/>
    </row>
    <row r="29" spans="1:42" ht="15.75" thickBot="1" x14ac:dyDescent="0.25">
      <c r="B29" s="40"/>
      <c r="C29" s="40"/>
      <c r="D29" s="40"/>
      <c r="E29" s="40"/>
      <c r="F29" s="109"/>
      <c r="G29" s="113"/>
      <c r="H29" s="114"/>
      <c r="I29" s="111"/>
      <c r="J29" s="109"/>
      <c r="K29" s="109"/>
    </row>
    <row r="30" spans="1:42" ht="15" x14ac:dyDescent="0.2">
      <c r="B30" s="68"/>
      <c r="C30" s="4"/>
      <c r="D30" s="4"/>
      <c r="E30" s="5"/>
      <c r="K30" s="109"/>
    </row>
    <row r="31" spans="1:42" ht="16.5" thickBot="1" x14ac:dyDescent="0.3">
      <c r="A31" s="2"/>
      <c r="B31" s="69"/>
      <c r="C31" s="364" t="s">
        <v>310</v>
      </c>
      <c r="D31" s="364"/>
      <c r="E31" s="147"/>
      <c r="K31" s="114"/>
      <c r="L31" s="112"/>
      <c r="M31" s="11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5.75" customHeight="1" x14ac:dyDescent="0.2">
      <c r="A32" s="2"/>
      <c r="B32" s="69"/>
      <c r="C32" s="10" t="s">
        <v>1</v>
      </c>
      <c r="D32" s="318">
        <f>F8</f>
        <v>10091</v>
      </c>
      <c r="E32" s="148"/>
      <c r="K32" s="114"/>
      <c r="L32" s="114"/>
      <c r="M32" s="11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.75" x14ac:dyDescent="0.25">
      <c r="A33" s="2"/>
      <c r="B33" s="69"/>
      <c r="C33" s="10" t="s">
        <v>2</v>
      </c>
      <c r="D33" s="329">
        <f>F10</f>
        <v>3672</v>
      </c>
      <c r="E33" s="149"/>
      <c r="K33" s="114"/>
      <c r="L33" s="112"/>
      <c r="M33" s="11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.75" customHeight="1" x14ac:dyDescent="0.2">
      <c r="A34" s="73"/>
      <c r="B34" s="69"/>
      <c r="C34" s="10" t="s">
        <v>62</v>
      </c>
      <c r="D34" s="329">
        <f>F11</f>
        <v>641</v>
      </c>
      <c r="E34" s="149"/>
      <c r="K34" s="114"/>
      <c r="L34" s="114"/>
      <c r="M34" s="1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.75" x14ac:dyDescent="0.25">
      <c r="A35" s="2"/>
      <c r="B35" s="69"/>
      <c r="C35" s="10" t="s">
        <v>109</v>
      </c>
      <c r="D35" s="330">
        <f>F9</f>
        <v>1351</v>
      </c>
      <c r="E35" s="81"/>
      <c r="K35" s="114"/>
      <c r="L35" s="112"/>
      <c r="M35" s="11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" x14ac:dyDescent="0.2">
      <c r="A36" s="2"/>
      <c r="B36" s="69"/>
      <c r="C36" s="10" t="s">
        <v>3</v>
      </c>
      <c r="D36" s="318">
        <f>D32-D33-D34-D35</f>
        <v>4427</v>
      </c>
      <c r="E36" s="8"/>
      <c r="K36" s="114"/>
      <c r="L36" s="114"/>
      <c r="M36" s="11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" x14ac:dyDescent="0.2">
      <c r="A37" s="2"/>
      <c r="B37" s="69"/>
      <c r="C37" s="10" t="s">
        <v>91</v>
      </c>
      <c r="D37" s="331">
        <f>F12</f>
        <v>724</v>
      </c>
      <c r="E37" s="150"/>
      <c r="K37" s="114"/>
      <c r="L37" s="134"/>
      <c r="M37" s="1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" x14ac:dyDescent="0.2">
      <c r="A38" s="2"/>
      <c r="B38" s="69"/>
      <c r="C38" s="10" t="s">
        <v>4</v>
      </c>
      <c r="D38" s="318">
        <f>D36-D37</f>
        <v>3703</v>
      </c>
      <c r="E38" s="151"/>
      <c r="K38" s="114"/>
      <c r="L38" s="135"/>
      <c r="M38" s="1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.75" x14ac:dyDescent="0.25">
      <c r="A39" s="2"/>
      <c r="B39" s="69"/>
      <c r="C39" s="26" t="str">
        <f>"Taxes ("&amp;F22*100&amp;"%)"</f>
        <v>Taxes (34%)</v>
      </c>
      <c r="D39" s="317">
        <f>D38*F22</f>
        <v>1259.02</v>
      </c>
      <c r="E39" s="152"/>
      <c r="F39" s="114"/>
      <c r="G39" s="114"/>
      <c r="H39" s="114"/>
      <c r="I39" s="118"/>
      <c r="J39" s="114"/>
      <c r="K39" s="114"/>
      <c r="L39" s="136"/>
      <c r="M39" s="1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6.5" thickBot="1" x14ac:dyDescent="0.3">
      <c r="A40" s="2"/>
      <c r="B40" s="69"/>
      <c r="C40" s="10" t="s">
        <v>47</v>
      </c>
      <c r="D40" s="332">
        <f>D38-D39</f>
        <v>2443.98</v>
      </c>
      <c r="E40" s="8"/>
      <c r="F40" s="114"/>
      <c r="G40" s="114"/>
      <c r="H40" s="114"/>
      <c r="I40" s="117"/>
      <c r="J40" s="114"/>
      <c r="K40" s="114"/>
      <c r="L40" s="112"/>
      <c r="M40" s="1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.75" thickTop="1" x14ac:dyDescent="0.2">
      <c r="A41" s="2"/>
      <c r="B41" s="69"/>
      <c r="C41" s="10" t="s">
        <v>48</v>
      </c>
      <c r="D41" s="333">
        <f>F20</f>
        <v>1261</v>
      </c>
      <c r="E41" s="8"/>
      <c r="K41" s="114"/>
      <c r="L41" s="114"/>
      <c r="M41" s="1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69"/>
      <c r="C42" s="10" t="s">
        <v>49</v>
      </c>
      <c r="D42" s="334">
        <f>D40-D41</f>
        <v>1182.98</v>
      </c>
      <c r="E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.75" thickBot="1" x14ac:dyDescent="0.25">
      <c r="A43" s="2"/>
      <c r="B43" s="70"/>
      <c r="C43" s="37"/>
      <c r="D43" s="38"/>
      <c r="E43" s="7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.75" thickBot="1" x14ac:dyDescent="0.25">
      <c r="A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137"/>
      <c r="C45" s="4"/>
      <c r="D45" s="191"/>
      <c r="E45" s="19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42" ht="15" x14ac:dyDescent="0.2">
      <c r="A46" s="2"/>
      <c r="B46" s="11"/>
      <c r="C46" s="210" t="s">
        <v>121</v>
      </c>
      <c r="D46" s="162">
        <f>D36+D35-D39</f>
        <v>4518.9799999999996</v>
      </c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42" ht="15" x14ac:dyDescent="0.2">
      <c r="A47" s="2"/>
      <c r="B47" s="11"/>
      <c r="C47" s="10" t="s">
        <v>124</v>
      </c>
      <c r="D47" s="189">
        <f>((F13+F14+F19)-(F18+F15))-((D13+D14+D19)-(D18+D15))</f>
        <v>2675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2" ht="15" x14ac:dyDescent="0.2">
      <c r="A48" s="2"/>
      <c r="B48" s="11"/>
      <c r="C48" s="10" t="s">
        <v>88</v>
      </c>
      <c r="D48" s="211">
        <f>F17-D17+D35</f>
        <v>2337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42" ht="15" x14ac:dyDescent="0.2">
      <c r="A49" s="2"/>
      <c r="B49" s="11"/>
      <c r="C49" s="10"/>
      <c r="D49" s="10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42" ht="15.75" x14ac:dyDescent="0.25">
      <c r="A50" s="2"/>
      <c r="B50" s="11"/>
      <c r="C50" s="10" t="s">
        <v>122</v>
      </c>
      <c r="D50" s="212">
        <f>D46-D47-D48</f>
        <v>-493.02000000000044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42" ht="15" x14ac:dyDescent="0.2">
      <c r="A51" s="2"/>
      <c r="B51" s="11"/>
      <c r="C51" s="10"/>
      <c r="D51" s="34"/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42" ht="15" x14ac:dyDescent="0.2">
      <c r="A52" s="2"/>
      <c r="B52" s="11"/>
      <c r="C52" s="10" t="s">
        <v>50</v>
      </c>
      <c r="D52" s="162">
        <f>F16-D16</f>
        <v>3108</v>
      </c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42" ht="15" x14ac:dyDescent="0.2">
      <c r="A53" s="2"/>
      <c r="B53" s="11"/>
      <c r="C53" s="10"/>
      <c r="D53" s="34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42" ht="15.75" x14ac:dyDescent="0.25">
      <c r="A54" s="2"/>
      <c r="B54" s="11"/>
      <c r="C54" s="10" t="s">
        <v>131</v>
      </c>
      <c r="D54" s="78">
        <f>D37-D52</f>
        <v>-2384</v>
      </c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42" ht="15" x14ac:dyDescent="0.2">
      <c r="A55" s="2"/>
      <c r="B55" s="11"/>
      <c r="C55" s="10"/>
      <c r="D55" s="34"/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42" ht="15" x14ac:dyDescent="0.2">
      <c r="A56" s="2"/>
      <c r="B56" s="11"/>
      <c r="C56" s="10" t="s">
        <v>286</v>
      </c>
      <c r="D56" s="162">
        <f>F25-D25-D42</f>
        <v>-629.98</v>
      </c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42" ht="15" x14ac:dyDescent="0.2">
      <c r="A57" s="2"/>
      <c r="B57" s="11"/>
      <c r="C57" s="10"/>
      <c r="D57" s="34"/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42" ht="15.75" x14ac:dyDescent="0.25">
      <c r="A58" s="2"/>
      <c r="B58" s="11"/>
      <c r="C58" s="10" t="s">
        <v>120</v>
      </c>
      <c r="D58" s="78">
        <f>F20-D56</f>
        <v>1890.98</v>
      </c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42" ht="16.5" thickBot="1" x14ac:dyDescent="0.3">
      <c r="A59" s="2"/>
      <c r="B59" s="28"/>
      <c r="C59" s="30"/>
      <c r="D59" s="192"/>
      <c r="E59" s="29"/>
      <c r="F59" s="2"/>
      <c r="G59" s="2"/>
      <c r="H59" s="33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42" ht="15" x14ac:dyDescent="0.2">
      <c r="A60" s="2"/>
      <c r="B60" s="198"/>
      <c r="C60" s="114"/>
      <c r="D60" s="207"/>
      <c r="E60" s="1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198"/>
      <c r="C61" s="114"/>
      <c r="D61" s="208"/>
      <c r="E61" s="1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" x14ac:dyDescent="0.2">
      <c r="A62" s="2"/>
      <c r="B62" s="198"/>
      <c r="C62" s="114"/>
      <c r="D62" s="209"/>
      <c r="E62" s="1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" x14ac:dyDescent="0.2">
      <c r="A63" s="2"/>
      <c r="B63" s="198"/>
      <c r="C63" s="204"/>
      <c r="D63" s="113"/>
      <c r="E63" s="11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109"/>
      <c r="C64" s="109"/>
      <c r="D64" s="109"/>
      <c r="E64" s="10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" x14ac:dyDescent="0.2">
      <c r="A65" s="2"/>
      <c r="B65" s="198"/>
      <c r="C65" s="114"/>
      <c r="D65" s="114"/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198"/>
      <c r="C66" s="194"/>
      <c r="D66" s="194"/>
      <c r="E66" s="19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198"/>
      <c r="C67" s="114"/>
      <c r="D67" s="199"/>
      <c r="E67" s="19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198"/>
      <c r="C68" s="114"/>
      <c r="D68" s="200"/>
      <c r="E68" s="19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198"/>
      <c r="C69" s="114"/>
      <c r="D69" s="200"/>
      <c r="E69" s="19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198"/>
      <c r="C70" s="114"/>
      <c r="D70" s="201"/>
      <c r="E70" s="10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198"/>
      <c r="C71" s="114"/>
      <c r="D71" s="202"/>
      <c r="E71" s="11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198"/>
      <c r="C72" s="114"/>
      <c r="D72" s="203"/>
      <c r="E72" s="19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198"/>
      <c r="C73" s="114"/>
      <c r="D73" s="202"/>
      <c r="E73" s="18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" x14ac:dyDescent="0.2">
      <c r="A74" s="2"/>
      <c r="B74" s="198"/>
      <c r="C74" s="204"/>
      <c r="D74" s="205"/>
      <c r="E74" s="20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" x14ac:dyDescent="0.2">
      <c r="A75" s="2"/>
      <c r="B75" s="198"/>
      <c r="C75" s="114"/>
      <c r="D75" s="207"/>
      <c r="E75" s="1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198"/>
      <c r="C76" s="114"/>
      <c r="D76" s="208"/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" x14ac:dyDescent="0.2">
      <c r="A77" s="2"/>
      <c r="B77" s="198"/>
      <c r="C77" s="114"/>
      <c r="D77" s="209"/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198"/>
      <c r="C78" s="204"/>
      <c r="D78" s="113"/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</sheetData>
  <mergeCells count="1">
    <mergeCell ref="C31:D31"/>
  </mergeCells>
  <phoneticPr fontId="0" type="noConversion"/>
  <pageMargins left="0.75" right="0.75" top="1" bottom="1" header="0.5" footer="0.5"/>
  <pageSetup scale="83" orientation="portrait" horizontalDpi="300" r:id="rId1"/>
  <headerFooter alignWithMargins="0"/>
  <ignoredErrors>
    <ignoredError sqref="D39 D41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2"/>
  <dimension ref="A1:AR357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44.5703125" bestFit="1" customWidth="1"/>
    <col min="4" max="4" width="14.85546875" customWidth="1"/>
    <col min="5" max="5" width="3.140625" customWidth="1"/>
    <col min="6" max="6" width="33.85546875" bestFit="1" customWidth="1"/>
    <col min="7" max="8" width="14.85546875" customWidth="1"/>
    <col min="9" max="9" width="3.140625" customWidth="1"/>
    <col min="10" max="10" width="19.28515625" customWidth="1"/>
    <col min="11" max="11" width="11" bestFit="1" customWidth="1"/>
    <col min="12" max="12" width="3.140625" customWidth="1"/>
    <col min="13" max="13" width="7.85546875" customWidth="1"/>
    <col min="14" max="14" width="11" bestFit="1" customWidth="1"/>
    <col min="15" max="15" width="3.140625" customWidth="1"/>
  </cols>
  <sheetData>
    <row r="1" spans="1:44" ht="18" x14ac:dyDescent="0.25">
      <c r="C1" s="1" t="s">
        <v>6</v>
      </c>
      <c r="D1" s="1"/>
    </row>
    <row r="2" spans="1:44" ht="15" x14ac:dyDescent="0.2">
      <c r="C2" s="2" t="s">
        <v>277</v>
      </c>
      <c r="D2" s="2"/>
    </row>
    <row r="4" spans="1:44" ht="15" x14ac:dyDescent="0.2">
      <c r="C4" s="3" t="s">
        <v>8</v>
      </c>
      <c r="D4" s="3"/>
      <c r="E4" s="2"/>
      <c r="F4" s="2"/>
      <c r="G4" s="2"/>
      <c r="H4" s="2"/>
      <c r="I4" s="2"/>
    </row>
    <row r="5" spans="1:44" ht="15.75" thickBot="1" x14ac:dyDescent="0.25">
      <c r="C5" s="98"/>
      <c r="D5" s="98"/>
      <c r="E5" s="39"/>
      <c r="F5" s="2"/>
      <c r="G5" s="2"/>
      <c r="H5" s="2"/>
      <c r="I5" s="2"/>
    </row>
    <row r="6" spans="1:44" ht="15" x14ac:dyDescent="0.2">
      <c r="A6" s="2"/>
      <c r="B6" s="339"/>
      <c r="C6" s="340"/>
      <c r="D6" s="340"/>
      <c r="E6" s="34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" x14ac:dyDescent="0.2">
      <c r="A7" s="2"/>
      <c r="B7" s="342"/>
      <c r="C7" s="343" t="s">
        <v>159</v>
      </c>
      <c r="D7" s="344">
        <v>84</v>
      </c>
      <c r="E7" s="345"/>
      <c r="F7" s="33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" x14ac:dyDescent="0.2">
      <c r="A8" s="2"/>
      <c r="B8" s="342"/>
      <c r="C8" s="343" t="s">
        <v>43</v>
      </c>
      <c r="D8" s="344">
        <v>41</v>
      </c>
      <c r="E8" s="345"/>
      <c r="F8" s="33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5" x14ac:dyDescent="0.2">
      <c r="A9" s="2"/>
      <c r="B9" s="342"/>
      <c r="C9" s="343"/>
      <c r="D9" s="343"/>
      <c r="E9" s="345"/>
      <c r="F9" s="33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75" x14ac:dyDescent="0.25">
      <c r="A10" s="2"/>
      <c r="B10" s="342"/>
      <c r="C10" s="365" t="s">
        <v>160</v>
      </c>
      <c r="D10" s="366"/>
      <c r="E10" s="345"/>
      <c r="F10" s="3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75" x14ac:dyDescent="0.25">
      <c r="A11" s="2"/>
      <c r="B11" s="342"/>
      <c r="C11" s="346" t="s">
        <v>161</v>
      </c>
      <c r="D11" s="343"/>
      <c r="E11" s="345"/>
      <c r="F11" s="33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" x14ac:dyDescent="0.2">
      <c r="A12" s="2"/>
      <c r="B12" s="342"/>
      <c r="C12" s="343" t="s">
        <v>47</v>
      </c>
      <c r="D12" s="344">
        <v>192</v>
      </c>
      <c r="E12" s="345"/>
      <c r="F12" s="33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15" x14ac:dyDescent="0.2">
      <c r="A13" s="2"/>
      <c r="B13" s="342"/>
      <c r="C13" s="343" t="s">
        <v>109</v>
      </c>
      <c r="D13" s="347">
        <v>76</v>
      </c>
      <c r="E13" s="345"/>
      <c r="F13" s="33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5" x14ac:dyDescent="0.2">
      <c r="A14" s="2"/>
      <c r="B14" s="342"/>
      <c r="C14" s="343" t="s">
        <v>162</v>
      </c>
      <c r="D14" s="347">
        <v>13</v>
      </c>
      <c r="E14" s="345"/>
      <c r="F14" s="33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15" customHeight="1" x14ac:dyDescent="0.2">
      <c r="A15" s="2"/>
      <c r="B15" s="342"/>
      <c r="C15" s="343" t="s">
        <v>163</v>
      </c>
      <c r="D15" s="347"/>
      <c r="E15" s="345"/>
      <c r="F15" s="33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15" customHeight="1" x14ac:dyDescent="0.2">
      <c r="A16" s="2"/>
      <c r="B16" s="342"/>
      <c r="C16" s="343" t="s">
        <v>164</v>
      </c>
      <c r="D16" s="347">
        <v>-16</v>
      </c>
      <c r="E16" s="345"/>
      <c r="F16" s="33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15" x14ac:dyDescent="0.2">
      <c r="A17" s="2"/>
      <c r="B17" s="342"/>
      <c r="C17" s="343" t="s">
        <v>165</v>
      </c>
      <c r="D17" s="347">
        <v>17</v>
      </c>
      <c r="E17" s="345"/>
      <c r="F17" s="33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15" x14ac:dyDescent="0.2">
      <c r="A18" s="2"/>
      <c r="B18" s="342"/>
      <c r="C18" s="343" t="s">
        <v>166</v>
      </c>
      <c r="D18" s="347">
        <v>13</v>
      </c>
      <c r="E18" s="345"/>
      <c r="F18" s="3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15" x14ac:dyDescent="0.2">
      <c r="A19" s="2"/>
      <c r="B19" s="342"/>
      <c r="C19" s="343" t="s">
        <v>167</v>
      </c>
      <c r="D19" s="347">
        <v>-7</v>
      </c>
      <c r="E19" s="345"/>
      <c r="F19" s="33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ht="15" x14ac:dyDescent="0.2">
      <c r="A20" s="2"/>
      <c r="B20" s="342"/>
      <c r="C20" s="343" t="s">
        <v>168</v>
      </c>
      <c r="D20" s="347">
        <v>2</v>
      </c>
      <c r="E20" s="345"/>
      <c r="F20" s="33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ht="16.5" thickBot="1" x14ac:dyDescent="0.3">
      <c r="A21" s="2"/>
      <c r="B21" s="342"/>
      <c r="C21" s="346" t="s">
        <v>169</v>
      </c>
      <c r="D21" s="348">
        <f>SUM(D12:D20)</f>
        <v>290</v>
      </c>
      <c r="E21" s="345"/>
      <c r="F21" s="33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" customHeight="1" thickTop="1" x14ac:dyDescent="0.2">
      <c r="A22" s="2"/>
      <c r="B22" s="342"/>
      <c r="C22" s="343"/>
      <c r="D22" s="349"/>
      <c r="E22" s="345"/>
      <c r="F22" s="33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ht="15" customHeight="1" x14ac:dyDescent="0.25">
      <c r="B23" s="350"/>
      <c r="C23" s="346" t="s">
        <v>170</v>
      </c>
      <c r="D23" s="351"/>
      <c r="E23" s="352"/>
      <c r="F23" s="335"/>
    </row>
    <row r="24" spans="1:44" ht="15" customHeight="1" x14ac:dyDescent="0.2">
      <c r="B24" s="350"/>
      <c r="C24" s="343" t="s">
        <v>171</v>
      </c>
      <c r="D24" s="344">
        <v>-198</v>
      </c>
      <c r="E24" s="352"/>
      <c r="F24" s="335"/>
    </row>
    <row r="25" spans="1:44" ht="15" customHeight="1" x14ac:dyDescent="0.2">
      <c r="B25" s="350"/>
      <c r="C25" s="343" t="s">
        <v>172</v>
      </c>
      <c r="D25" s="353">
        <v>21</v>
      </c>
      <c r="E25" s="352"/>
      <c r="F25" s="335"/>
    </row>
    <row r="26" spans="1:44" ht="15" customHeight="1" thickBot="1" x14ac:dyDescent="0.3">
      <c r="B26" s="350"/>
      <c r="C26" s="346" t="s">
        <v>173</v>
      </c>
      <c r="D26" s="348">
        <f>SUM(D24:D25)</f>
        <v>-177</v>
      </c>
      <c r="E26" s="352"/>
      <c r="F26" s="335"/>
    </row>
    <row r="27" spans="1:44" ht="15" customHeight="1" thickTop="1" x14ac:dyDescent="0.2">
      <c r="B27" s="350"/>
      <c r="C27" s="354"/>
      <c r="D27" s="351"/>
      <c r="E27" s="352"/>
      <c r="F27" s="335"/>
    </row>
    <row r="28" spans="1:44" ht="15" customHeight="1" x14ac:dyDescent="0.25">
      <c r="B28" s="350"/>
      <c r="C28" s="346" t="s">
        <v>174</v>
      </c>
      <c r="D28" s="349"/>
      <c r="E28" s="345"/>
      <c r="F28" s="335"/>
    </row>
    <row r="29" spans="1:44" ht="15" customHeight="1" x14ac:dyDescent="0.2">
      <c r="B29" s="350"/>
      <c r="C29" s="343" t="s">
        <v>256</v>
      </c>
      <c r="D29" s="344">
        <v>-150</v>
      </c>
      <c r="E29" s="345"/>
      <c r="F29" s="335"/>
    </row>
    <row r="30" spans="1:44" ht="15" customHeight="1" x14ac:dyDescent="0.2">
      <c r="B30" s="350"/>
      <c r="C30" s="343" t="s">
        <v>257</v>
      </c>
      <c r="D30" s="347">
        <v>115</v>
      </c>
      <c r="E30" s="345"/>
      <c r="F30" s="335"/>
    </row>
    <row r="31" spans="1:44" ht="15" customHeight="1" x14ac:dyDescent="0.2">
      <c r="B31" s="350"/>
      <c r="C31" s="343" t="s">
        <v>176</v>
      </c>
      <c r="D31" s="347">
        <v>-81</v>
      </c>
      <c r="E31" s="345"/>
      <c r="F31" s="335"/>
    </row>
    <row r="32" spans="1:44" ht="15" customHeight="1" x14ac:dyDescent="0.2">
      <c r="B32" s="350"/>
      <c r="C32" s="343" t="s">
        <v>177</v>
      </c>
      <c r="D32" s="347">
        <v>-11</v>
      </c>
      <c r="E32" s="345"/>
      <c r="F32" s="335"/>
    </row>
    <row r="33" spans="1:7" ht="15" customHeight="1" x14ac:dyDescent="0.2">
      <c r="B33" s="350"/>
      <c r="C33" s="343" t="s">
        <v>178</v>
      </c>
      <c r="D33" s="347">
        <v>43</v>
      </c>
      <c r="E33" s="345"/>
      <c r="F33" s="335"/>
    </row>
    <row r="34" spans="1:7" ht="15" customHeight="1" thickBot="1" x14ac:dyDescent="0.3">
      <c r="B34" s="350"/>
      <c r="C34" s="346" t="s">
        <v>179</v>
      </c>
      <c r="D34" s="348">
        <f>SUM(D29:D33)</f>
        <v>-84</v>
      </c>
      <c r="E34" s="345"/>
      <c r="F34" s="335"/>
    </row>
    <row r="35" spans="1:7" ht="15" customHeight="1" thickTop="1" x14ac:dyDescent="0.2">
      <c r="B35" s="350"/>
      <c r="C35" s="343"/>
      <c r="D35" s="349"/>
      <c r="E35" s="345"/>
      <c r="F35" s="335"/>
    </row>
    <row r="36" spans="1:7" ht="15" customHeight="1" thickBot="1" x14ac:dyDescent="0.3">
      <c r="B36" s="350"/>
      <c r="C36" s="346" t="s">
        <v>180</v>
      </c>
      <c r="D36" s="355">
        <f>D21+D26+D34</f>
        <v>29</v>
      </c>
      <c r="E36" s="345"/>
      <c r="F36" s="335"/>
    </row>
    <row r="37" spans="1:7" ht="15" customHeight="1" thickTop="1" thickBot="1" x14ac:dyDescent="0.25">
      <c r="B37" s="356"/>
      <c r="C37" s="357"/>
      <c r="D37" s="357"/>
      <c r="E37" s="358"/>
    </row>
    <row r="38" spans="1:7" ht="15" customHeight="1" x14ac:dyDescent="0.2">
      <c r="C38" s="2"/>
      <c r="D38" s="2"/>
      <c r="E38" s="2"/>
    </row>
    <row r="39" spans="1:7" ht="15" customHeight="1" x14ac:dyDescent="0.2">
      <c r="C39" s="3" t="s">
        <v>10</v>
      </c>
      <c r="D39" s="2"/>
      <c r="E39" s="2"/>
    </row>
    <row r="40" spans="1:7" ht="15" customHeight="1" thickBot="1" x14ac:dyDescent="0.25">
      <c r="B40" s="40"/>
      <c r="C40" s="40"/>
      <c r="D40" s="40"/>
      <c r="E40" s="40"/>
    </row>
    <row r="41" spans="1:7" ht="15" customHeight="1" x14ac:dyDescent="0.2">
      <c r="B41" s="137"/>
      <c r="C41" s="4"/>
      <c r="D41" s="4"/>
      <c r="E41" s="193"/>
    </row>
    <row r="42" spans="1:7" ht="15" customHeight="1" x14ac:dyDescent="0.2">
      <c r="A42" s="2"/>
      <c r="B42" s="11"/>
      <c r="C42" s="261" t="s">
        <v>129</v>
      </c>
      <c r="D42" s="25"/>
      <c r="E42" s="8"/>
    </row>
    <row r="43" spans="1:7" ht="15" customHeight="1" x14ac:dyDescent="0.2">
      <c r="A43" s="2"/>
      <c r="B43" s="11"/>
      <c r="C43" s="10" t="s">
        <v>181</v>
      </c>
      <c r="D43" s="254">
        <f>D12+D7+D14+D8</f>
        <v>330</v>
      </c>
      <c r="E43" s="8"/>
    </row>
    <row r="44" spans="1:7" ht="15" customHeight="1" x14ac:dyDescent="0.2">
      <c r="A44" s="2"/>
      <c r="B44" s="11"/>
      <c r="C44" s="10" t="s">
        <v>109</v>
      </c>
      <c r="D44" s="262">
        <f>D13</f>
        <v>76</v>
      </c>
      <c r="E44" s="8"/>
    </row>
    <row r="45" spans="1:7" ht="15" customHeight="1" x14ac:dyDescent="0.2">
      <c r="A45" s="73"/>
      <c r="B45" s="11"/>
      <c r="C45" s="10" t="s">
        <v>159</v>
      </c>
      <c r="D45" s="263">
        <f>-D7</f>
        <v>-84</v>
      </c>
      <c r="E45" s="8"/>
    </row>
    <row r="46" spans="1:7" ht="15" customHeight="1" x14ac:dyDescent="0.2">
      <c r="A46" s="2"/>
      <c r="B46" s="11"/>
      <c r="C46" s="10" t="s">
        <v>182</v>
      </c>
      <c r="D46" s="254">
        <f>SUM(D43:D45)</f>
        <v>322</v>
      </c>
      <c r="E46" s="8"/>
    </row>
    <row r="47" spans="1:7" ht="15" customHeight="1" thickBot="1" x14ac:dyDescent="0.25">
      <c r="A47" s="2"/>
      <c r="B47" s="28"/>
      <c r="C47" s="30"/>
      <c r="D47" s="30"/>
      <c r="E47" s="29"/>
    </row>
    <row r="48" spans="1:7" ht="15" customHeight="1" thickBot="1" x14ac:dyDescent="0.25">
      <c r="A48" s="2"/>
      <c r="B48" s="114"/>
      <c r="C48" s="114"/>
      <c r="D48" s="114"/>
      <c r="E48" s="114"/>
      <c r="G48" s="266"/>
    </row>
    <row r="49" spans="1:7" ht="15" customHeight="1" x14ac:dyDescent="0.2">
      <c r="A49" s="2"/>
      <c r="B49" s="137"/>
      <c r="C49" s="4"/>
      <c r="D49" s="4"/>
      <c r="E49" s="5"/>
    </row>
    <row r="50" spans="1:7" ht="15" customHeight="1" x14ac:dyDescent="0.2">
      <c r="A50" s="2"/>
      <c r="B50" s="11"/>
      <c r="C50" s="261" t="s">
        <v>183</v>
      </c>
      <c r="D50" s="25"/>
      <c r="E50" s="8"/>
    </row>
    <row r="51" spans="1:7" ht="15" customHeight="1" x14ac:dyDescent="0.2">
      <c r="A51" s="2"/>
      <c r="B51" s="11"/>
      <c r="C51" s="25" t="s">
        <v>184</v>
      </c>
      <c r="D51" s="264">
        <f>-D24</f>
        <v>198</v>
      </c>
      <c r="E51" s="8"/>
    </row>
    <row r="52" spans="1:7" ht="15" customHeight="1" x14ac:dyDescent="0.2">
      <c r="A52" s="2"/>
      <c r="B52" s="11"/>
      <c r="C52" s="25" t="s">
        <v>185</v>
      </c>
      <c r="D52" s="296">
        <f>-D25</f>
        <v>-21</v>
      </c>
      <c r="E52" s="8"/>
      <c r="G52" s="266"/>
    </row>
    <row r="53" spans="1:7" ht="15" customHeight="1" x14ac:dyDescent="0.2">
      <c r="A53" s="2"/>
      <c r="B53" s="11"/>
      <c r="C53" s="25" t="s">
        <v>186</v>
      </c>
      <c r="D53" s="264">
        <f>SUM(D51:D52)</f>
        <v>177</v>
      </c>
      <c r="E53" s="8"/>
    </row>
    <row r="54" spans="1:7" ht="15" customHeight="1" thickBot="1" x14ac:dyDescent="0.25">
      <c r="A54" s="2"/>
      <c r="B54" s="28"/>
      <c r="C54" s="30"/>
      <c r="D54" s="30"/>
      <c r="E54" s="29"/>
      <c r="G54" s="266"/>
    </row>
    <row r="55" spans="1:7" ht="15" customHeight="1" thickBot="1" x14ac:dyDescent="0.25">
      <c r="A55" s="2"/>
      <c r="G55" s="266"/>
    </row>
    <row r="56" spans="1:7" ht="15" customHeight="1" x14ac:dyDescent="0.2">
      <c r="A56" s="2"/>
      <c r="B56" s="68"/>
      <c r="C56" s="4"/>
      <c r="D56" s="4"/>
      <c r="E56" s="5"/>
    </row>
    <row r="57" spans="1:7" ht="15" customHeight="1" x14ac:dyDescent="0.2">
      <c r="A57" s="2"/>
      <c r="B57" s="69"/>
      <c r="C57" s="265" t="s">
        <v>187</v>
      </c>
      <c r="D57" s="10"/>
      <c r="E57" s="148"/>
    </row>
    <row r="58" spans="1:7" ht="15" customHeight="1" x14ac:dyDescent="0.2">
      <c r="A58" s="2"/>
      <c r="B58" s="69"/>
      <c r="C58" s="10" t="s">
        <v>188</v>
      </c>
      <c r="D58" s="254">
        <f>D36</f>
        <v>29</v>
      </c>
      <c r="E58" s="148"/>
      <c r="G58" s="266"/>
    </row>
    <row r="59" spans="1:7" ht="15" customHeight="1" x14ac:dyDescent="0.2">
      <c r="A59" s="2"/>
      <c r="B59" s="69"/>
      <c r="C59" s="10" t="s">
        <v>164</v>
      </c>
      <c r="D59" s="262">
        <f>-D16</f>
        <v>16</v>
      </c>
      <c r="E59" s="148"/>
    </row>
    <row r="60" spans="1:7" ht="15" customHeight="1" x14ac:dyDescent="0.2">
      <c r="A60" s="2"/>
      <c r="B60" s="69"/>
      <c r="C60" s="10" t="s">
        <v>165</v>
      </c>
      <c r="D60" s="262">
        <f>-D17</f>
        <v>-17</v>
      </c>
      <c r="E60" s="148"/>
    </row>
    <row r="61" spans="1:7" ht="15" customHeight="1" x14ac:dyDescent="0.2">
      <c r="A61" s="2"/>
      <c r="B61" s="69"/>
      <c r="C61" s="10" t="s">
        <v>166</v>
      </c>
      <c r="D61" s="262">
        <f>-D18</f>
        <v>-13</v>
      </c>
      <c r="E61" s="148"/>
    </row>
    <row r="62" spans="1:7" ht="15" customHeight="1" x14ac:dyDescent="0.2">
      <c r="A62" s="2"/>
      <c r="B62" s="69"/>
      <c r="C62" s="10" t="s">
        <v>167</v>
      </c>
      <c r="D62" s="262">
        <f>-D19</f>
        <v>7</v>
      </c>
      <c r="E62" s="148"/>
      <c r="G62" s="266"/>
    </row>
    <row r="63" spans="1:7" ht="15" customHeight="1" x14ac:dyDescent="0.2">
      <c r="A63" s="2"/>
      <c r="B63" s="69"/>
      <c r="C63" s="10" t="s">
        <v>168</v>
      </c>
      <c r="D63" s="263">
        <f>-D20</f>
        <v>-2</v>
      </c>
      <c r="E63" s="149"/>
    </row>
    <row r="64" spans="1:7" ht="15" customHeight="1" x14ac:dyDescent="0.2">
      <c r="A64" s="2"/>
      <c r="B64" s="69"/>
      <c r="C64" s="10" t="s">
        <v>189</v>
      </c>
      <c r="D64" s="254">
        <f>SUM(D58:D63)</f>
        <v>20</v>
      </c>
      <c r="E64" s="81"/>
    </row>
    <row r="65" spans="1:7" ht="15" customHeight="1" thickBot="1" x14ac:dyDescent="0.25">
      <c r="A65" s="2"/>
      <c r="B65" s="70"/>
      <c r="C65" s="37"/>
      <c r="D65" s="37"/>
      <c r="E65" s="72"/>
      <c r="G65" s="266"/>
    </row>
    <row r="66" spans="1:7" ht="15" customHeight="1" thickBot="1" x14ac:dyDescent="0.25">
      <c r="A66" s="2"/>
    </row>
    <row r="67" spans="1:7" ht="15" customHeight="1" x14ac:dyDescent="0.2">
      <c r="A67" s="2"/>
      <c r="B67" s="68"/>
      <c r="C67" s="4"/>
      <c r="D67" s="4"/>
      <c r="E67" s="5"/>
    </row>
    <row r="68" spans="1:7" ht="15" customHeight="1" x14ac:dyDescent="0.2">
      <c r="A68" s="2"/>
      <c r="B68" s="69"/>
      <c r="C68" s="265" t="s">
        <v>119</v>
      </c>
      <c r="D68" s="10"/>
      <c r="E68" s="148"/>
      <c r="G68" s="266"/>
    </row>
    <row r="69" spans="1:7" ht="15" customHeight="1" x14ac:dyDescent="0.2">
      <c r="A69" s="2"/>
      <c r="B69" s="69"/>
      <c r="C69" s="10" t="s">
        <v>91</v>
      </c>
      <c r="D69" s="254">
        <f>D8</f>
        <v>41</v>
      </c>
      <c r="E69" s="149"/>
      <c r="G69" s="266"/>
    </row>
    <row r="70" spans="1:7" ht="15" customHeight="1" x14ac:dyDescent="0.2">
      <c r="A70" s="2"/>
      <c r="B70" s="69"/>
      <c r="C70" s="10" t="s">
        <v>190</v>
      </c>
      <c r="D70" s="263">
        <f>-D29</f>
        <v>150</v>
      </c>
      <c r="E70" s="149"/>
    </row>
    <row r="71" spans="1:7" ht="15" customHeight="1" x14ac:dyDescent="0.2">
      <c r="A71" s="2"/>
      <c r="B71" s="69"/>
      <c r="C71" s="10" t="s">
        <v>191</v>
      </c>
      <c r="D71" s="254">
        <f>SUM(D69:D70)</f>
        <v>191</v>
      </c>
      <c r="E71" s="81"/>
    </row>
    <row r="72" spans="1:7" ht="15" customHeight="1" x14ac:dyDescent="0.2">
      <c r="A72" s="2"/>
      <c r="B72" s="69"/>
      <c r="C72" s="10" t="s">
        <v>192</v>
      </c>
      <c r="D72" s="263">
        <f>-D30</f>
        <v>-115</v>
      </c>
      <c r="E72" s="8"/>
      <c r="G72" s="266"/>
    </row>
    <row r="73" spans="1:7" ht="15" customHeight="1" x14ac:dyDescent="0.2">
      <c r="A73" s="2"/>
      <c r="B73" s="69"/>
      <c r="C73" s="10" t="s">
        <v>193</v>
      </c>
      <c r="D73" s="254">
        <f>SUM(D71:D72)</f>
        <v>76</v>
      </c>
      <c r="E73" s="150"/>
    </row>
    <row r="74" spans="1:7" ht="15" customHeight="1" thickBot="1" x14ac:dyDescent="0.25">
      <c r="A74" s="2"/>
      <c r="B74" s="69"/>
      <c r="C74" s="10"/>
      <c r="D74" s="254"/>
      <c r="E74" s="8"/>
    </row>
    <row r="75" spans="1:7" ht="15" customHeight="1" thickBot="1" x14ac:dyDescent="0.25">
      <c r="A75" s="2"/>
      <c r="B75" s="267"/>
      <c r="C75" s="268"/>
      <c r="D75" s="269"/>
      <c r="E75" s="268"/>
    </row>
    <row r="76" spans="1:7" ht="15" customHeight="1" x14ac:dyDescent="0.2">
      <c r="A76" s="2"/>
      <c r="B76" s="69"/>
      <c r="C76" s="10"/>
      <c r="D76" s="254"/>
      <c r="E76" s="8"/>
    </row>
    <row r="77" spans="1:7" ht="15" customHeight="1" x14ac:dyDescent="0.2">
      <c r="A77" s="2"/>
      <c r="B77" s="69"/>
      <c r="C77" s="265" t="s">
        <v>194</v>
      </c>
      <c r="D77" s="254"/>
      <c r="E77" s="8"/>
    </row>
    <row r="78" spans="1:7" ht="15" customHeight="1" x14ac:dyDescent="0.2">
      <c r="A78" s="2"/>
      <c r="B78" s="69"/>
      <c r="C78" s="10" t="s">
        <v>48</v>
      </c>
      <c r="D78" s="254">
        <f>-D31</f>
        <v>81</v>
      </c>
      <c r="E78" s="8"/>
    </row>
    <row r="79" spans="1:7" ht="15" customHeight="1" x14ac:dyDescent="0.2">
      <c r="A79" s="2"/>
      <c r="B79" s="69"/>
      <c r="C79" s="10" t="s">
        <v>195</v>
      </c>
      <c r="D79" s="263">
        <f>-D32</f>
        <v>11</v>
      </c>
      <c r="E79" s="8"/>
    </row>
    <row r="80" spans="1:7" ht="15" customHeight="1" x14ac:dyDescent="0.2">
      <c r="A80" s="2"/>
      <c r="B80" s="69"/>
      <c r="C80" s="10" t="s">
        <v>196</v>
      </c>
      <c r="D80" s="254">
        <f>SUM(D78:D79)</f>
        <v>92</v>
      </c>
      <c r="E80" s="8"/>
    </row>
    <row r="81" spans="1:5" ht="15" customHeight="1" x14ac:dyDescent="0.2">
      <c r="A81" s="2"/>
      <c r="B81" s="69"/>
      <c r="C81" s="10" t="s">
        <v>197</v>
      </c>
      <c r="D81" s="263">
        <f>-D33</f>
        <v>-43</v>
      </c>
      <c r="E81" s="8"/>
    </row>
    <row r="82" spans="1:5" ht="15" customHeight="1" x14ac:dyDescent="0.2">
      <c r="A82" s="2"/>
      <c r="B82" s="69"/>
      <c r="C82" s="10" t="s">
        <v>198</v>
      </c>
      <c r="D82" s="254">
        <f>SUM(D80:D81)</f>
        <v>49</v>
      </c>
      <c r="E82" s="8"/>
    </row>
    <row r="83" spans="1:5" ht="15" customHeight="1" thickBot="1" x14ac:dyDescent="0.25">
      <c r="A83" s="2"/>
      <c r="B83" s="70"/>
      <c r="C83" s="37"/>
      <c r="D83" s="37"/>
      <c r="E83" s="72"/>
    </row>
    <row r="84" spans="1:5" ht="15" customHeight="1" x14ac:dyDescent="0.2"/>
    <row r="85" spans="1:5" ht="15" customHeight="1" x14ac:dyDescent="0.2"/>
    <row r="86" spans="1:5" ht="15" customHeight="1" x14ac:dyDescent="0.2"/>
    <row r="87" spans="1:5" ht="15" customHeight="1" x14ac:dyDescent="0.2"/>
    <row r="88" spans="1:5" ht="15" customHeight="1" x14ac:dyDescent="0.2"/>
    <row r="89" spans="1:5" ht="15" customHeight="1" x14ac:dyDescent="0.2"/>
    <row r="90" spans="1:5" ht="15" customHeight="1" x14ac:dyDescent="0.2"/>
    <row r="91" spans="1:5" ht="15" customHeight="1" x14ac:dyDescent="0.2"/>
    <row r="92" spans="1:5" ht="15" customHeight="1" x14ac:dyDescent="0.2"/>
    <row r="93" spans="1:5" ht="15" customHeight="1" x14ac:dyDescent="0.2"/>
    <row r="94" spans="1:5" ht="15" customHeight="1" x14ac:dyDescent="0.2"/>
    <row r="95" spans="1:5" ht="15" customHeight="1" x14ac:dyDescent="0.2"/>
    <row r="96" spans="1:5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</sheetData>
  <mergeCells count="1">
    <mergeCell ref="C10:D10"/>
  </mergeCells>
  <phoneticPr fontId="0" type="noConversion"/>
  <pageMargins left="0.75" right="0.75" top="1" bottom="1" header="0.5" footer="0.5"/>
  <pageSetup scale="83" orientation="portrait" horizontalDpi="300" r:id="rId1"/>
  <headerFooter alignWithMargins="0"/>
  <rowBreaks count="1" manualBreakCount="1">
    <brk id="39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workbookViewId="0">
      <selection activeCell="C2" sqref="C2:D2"/>
    </sheetView>
  </sheetViews>
  <sheetFormatPr defaultRowHeight="12.75" x14ac:dyDescent="0.2"/>
  <cols>
    <col min="2" max="2" width="3.140625" customWidth="1"/>
    <col min="5" max="5" width="4.85546875" customWidth="1"/>
    <col min="11" max="11" width="10.42578125" customWidth="1"/>
    <col min="12" max="12" width="3.140625" customWidth="1"/>
  </cols>
  <sheetData>
    <row r="1" spans="2:12" s="2" customFormat="1" ht="18" x14ac:dyDescent="0.25">
      <c r="C1" s="367" t="s">
        <v>6</v>
      </c>
      <c r="D1" s="367"/>
    </row>
    <row r="2" spans="2:12" s="2" customFormat="1" ht="15" x14ac:dyDescent="0.2">
      <c r="C2" s="368" t="s">
        <v>278</v>
      </c>
      <c r="D2" s="368"/>
    </row>
    <row r="3" spans="2:12" s="2" customFormat="1" ht="15.75" thickBot="1" x14ac:dyDescent="0.25">
      <c r="C3"/>
    </row>
    <row r="4" spans="2:12" s="2" customFormat="1" ht="15" x14ac:dyDescent="0.2">
      <c r="B4" s="165"/>
      <c r="C4" s="166"/>
      <c r="D4" s="167"/>
      <c r="E4" s="167"/>
      <c r="F4" s="167"/>
      <c r="G4" s="167"/>
      <c r="H4" s="167"/>
      <c r="I4" s="167"/>
      <c r="J4" s="167"/>
      <c r="K4" s="167"/>
      <c r="L4" s="168"/>
    </row>
    <row r="5" spans="2:12" s="2" customFormat="1" ht="19.5" x14ac:dyDescent="0.35">
      <c r="B5" s="169"/>
      <c r="C5" s="163" t="s">
        <v>98</v>
      </c>
      <c r="D5" s="163"/>
      <c r="E5" s="163"/>
      <c r="F5" s="163" t="s">
        <v>150</v>
      </c>
      <c r="G5" s="163"/>
      <c r="H5" s="163"/>
      <c r="I5" s="163"/>
      <c r="J5" s="163"/>
      <c r="K5" s="163"/>
      <c r="L5" s="170"/>
    </row>
    <row r="6" spans="2:12" s="2" customFormat="1" ht="19.5" x14ac:dyDescent="0.35">
      <c r="B6" s="169"/>
      <c r="C6" s="163"/>
      <c r="D6" s="163"/>
      <c r="E6" s="164" t="s">
        <v>39</v>
      </c>
      <c r="F6" s="163" t="s">
        <v>151</v>
      </c>
      <c r="G6" s="163"/>
      <c r="H6" s="163"/>
      <c r="I6" s="163"/>
      <c r="J6" s="163"/>
      <c r="K6" s="163"/>
      <c r="L6" s="170"/>
    </row>
    <row r="7" spans="2:12" s="2" customFormat="1" ht="19.5" x14ac:dyDescent="0.35">
      <c r="B7" s="169"/>
      <c r="C7" s="163"/>
      <c r="D7" s="163"/>
      <c r="E7" s="164" t="s">
        <v>39</v>
      </c>
      <c r="F7" s="163" t="s">
        <v>152</v>
      </c>
      <c r="G7" s="163"/>
      <c r="H7" s="163"/>
      <c r="I7" s="163"/>
      <c r="J7" s="163"/>
      <c r="K7" s="163"/>
      <c r="L7" s="170"/>
    </row>
    <row r="8" spans="2:12" s="2" customFormat="1" ht="19.5" x14ac:dyDescent="0.35">
      <c r="B8" s="169"/>
      <c r="C8" s="163"/>
      <c r="D8" s="163"/>
      <c r="E8" s="164" t="s">
        <v>39</v>
      </c>
      <c r="F8" s="163" t="s">
        <v>153</v>
      </c>
      <c r="G8" s="163"/>
      <c r="H8" s="163"/>
      <c r="I8" s="163"/>
      <c r="J8" s="163"/>
      <c r="K8" s="163"/>
      <c r="L8" s="170"/>
    </row>
    <row r="9" spans="2:12" s="2" customFormat="1" ht="19.5" x14ac:dyDescent="0.35">
      <c r="B9" s="169"/>
      <c r="C9" s="163"/>
      <c r="D9" s="163"/>
      <c r="E9" s="164" t="s">
        <v>39</v>
      </c>
      <c r="F9" s="163" t="s">
        <v>154</v>
      </c>
      <c r="G9" s="163"/>
      <c r="H9" s="163"/>
      <c r="I9" s="163"/>
      <c r="J9" s="163"/>
      <c r="K9" s="163"/>
      <c r="L9" s="170"/>
    </row>
    <row r="10" spans="2:12" s="2" customFormat="1" ht="15.75" thickBot="1" x14ac:dyDescent="0.25">
      <c r="B10" s="171"/>
      <c r="C10" s="172"/>
      <c r="D10" s="172"/>
      <c r="E10" s="173"/>
      <c r="F10" s="172"/>
      <c r="G10" s="172"/>
      <c r="H10" s="172"/>
      <c r="I10" s="172"/>
      <c r="J10" s="172"/>
      <c r="K10" s="172"/>
      <c r="L10" s="174"/>
    </row>
    <row r="11" spans="2:12" s="2" customFormat="1" ht="15" x14ac:dyDescent="0.2">
      <c r="E11" s="73"/>
    </row>
    <row r="12" spans="2:12" s="2" customFormat="1" ht="15" x14ac:dyDescent="0.2">
      <c r="E12" s="73"/>
    </row>
    <row r="13" spans="2:12" s="2" customFormat="1" ht="15" x14ac:dyDescent="0.2"/>
    <row r="14" spans="2:12" s="2" customFormat="1" ht="15" x14ac:dyDescent="0.2"/>
    <row r="15" spans="2:12" s="2" customFormat="1" ht="15" x14ac:dyDescent="0.2"/>
    <row r="16" spans="2:12" s="2" customFormat="1" ht="15" x14ac:dyDescent="0.2"/>
    <row r="17" s="2" customFormat="1" ht="15" x14ac:dyDescent="0.2"/>
    <row r="18" s="2" customFormat="1" ht="15" x14ac:dyDescent="0.2"/>
    <row r="19" s="2" customFormat="1" ht="15" x14ac:dyDescent="0.2"/>
    <row r="20" s="2" customFormat="1" ht="15" x14ac:dyDescent="0.2"/>
    <row r="21" s="2" customFormat="1" ht="15" x14ac:dyDescent="0.2"/>
    <row r="22" s="2" customFormat="1" ht="15" x14ac:dyDescent="0.2"/>
    <row r="23" s="2" customFormat="1" ht="15" x14ac:dyDescent="0.2"/>
    <row r="24" s="2" customFormat="1" ht="15" x14ac:dyDescent="0.2"/>
  </sheetData>
  <mergeCells count="2">
    <mergeCell ref="C1:D1"/>
    <mergeCell ref="C2:D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"/>
  <dimension ref="A1:I6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" bestFit="1" customWidth="1"/>
    <col min="4" max="4" width="14.85546875" customWidth="1"/>
    <col min="5" max="5" width="3.140625" customWidth="1"/>
    <col min="6" max="6" width="14.140625" bestFit="1" customWidth="1"/>
    <col min="7" max="7" width="3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279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103</v>
      </c>
      <c r="D7" s="56">
        <v>335001</v>
      </c>
      <c r="E7" s="57"/>
      <c r="F7" s="2"/>
      <c r="G7" s="2"/>
      <c r="H7" s="2"/>
      <c r="I7" s="2"/>
    </row>
    <row r="8" spans="2:9" ht="15" x14ac:dyDescent="0.2">
      <c r="B8" s="55"/>
      <c r="C8" s="53" t="s">
        <v>104</v>
      </c>
      <c r="D8" s="60">
        <v>18333334</v>
      </c>
      <c r="E8" s="57"/>
      <c r="F8" s="2"/>
      <c r="G8" s="2"/>
      <c r="H8" s="2"/>
      <c r="I8" s="2"/>
    </row>
    <row r="9" spans="2:9" ht="15" x14ac:dyDescent="0.2">
      <c r="B9" s="55"/>
      <c r="C9" s="53"/>
      <c r="D9" s="58"/>
      <c r="E9" s="59"/>
      <c r="F9" s="2"/>
      <c r="G9" s="2"/>
      <c r="H9" s="2"/>
      <c r="I9" s="2"/>
    </row>
    <row r="10" spans="2:9" ht="15" x14ac:dyDescent="0.2">
      <c r="B10" s="55"/>
      <c r="C10" s="53" t="s">
        <v>28</v>
      </c>
      <c r="D10" s="58"/>
      <c r="E10" s="59"/>
      <c r="F10" s="2"/>
      <c r="G10" s="2"/>
      <c r="H10" s="2"/>
      <c r="I10" s="2"/>
    </row>
    <row r="11" spans="2:9" ht="15" x14ac:dyDescent="0.2">
      <c r="B11" s="55"/>
      <c r="C11" s="53" t="s">
        <v>29</v>
      </c>
      <c r="D11" s="66">
        <v>0.15</v>
      </c>
      <c r="E11" s="57"/>
      <c r="F11" s="2"/>
      <c r="G11" s="2"/>
      <c r="H11" s="2"/>
      <c r="I11" s="2"/>
    </row>
    <row r="12" spans="2:9" ht="15" x14ac:dyDescent="0.2">
      <c r="B12" s="55"/>
      <c r="C12" s="53" t="s">
        <v>30</v>
      </c>
      <c r="D12" s="66">
        <v>0.25</v>
      </c>
      <c r="E12" s="59"/>
      <c r="F12" s="2"/>
      <c r="G12" s="2"/>
      <c r="H12" s="2"/>
      <c r="I12" s="2"/>
    </row>
    <row r="13" spans="2:9" ht="15" x14ac:dyDescent="0.2">
      <c r="B13" s="55"/>
      <c r="C13" s="53" t="s">
        <v>31</v>
      </c>
      <c r="D13" s="66">
        <v>0.34</v>
      </c>
      <c r="E13" s="59"/>
      <c r="F13" s="2"/>
      <c r="G13" s="2"/>
      <c r="H13" s="2"/>
      <c r="I13" s="2"/>
    </row>
    <row r="14" spans="2:9" ht="15" x14ac:dyDescent="0.2">
      <c r="B14" s="55"/>
      <c r="C14" s="53" t="s">
        <v>32</v>
      </c>
      <c r="D14" s="66">
        <v>0.39</v>
      </c>
      <c r="E14" s="59"/>
      <c r="F14" s="2"/>
      <c r="G14" s="2"/>
      <c r="H14" s="2"/>
      <c r="I14" s="2"/>
    </row>
    <row r="15" spans="2:9" ht="15" x14ac:dyDescent="0.2">
      <c r="B15" s="55"/>
      <c r="C15" s="53" t="s">
        <v>33</v>
      </c>
      <c r="D15" s="66">
        <v>0.34</v>
      </c>
      <c r="E15" s="59"/>
      <c r="F15" s="2"/>
      <c r="G15" s="2"/>
      <c r="H15" s="2"/>
      <c r="I15" s="2"/>
    </row>
    <row r="16" spans="2:9" ht="15" x14ac:dyDescent="0.2">
      <c r="B16" s="55"/>
      <c r="C16" s="53" t="s">
        <v>34</v>
      </c>
      <c r="D16" s="66">
        <v>0.35</v>
      </c>
      <c r="E16" s="59"/>
      <c r="F16" s="2"/>
      <c r="G16" s="2"/>
      <c r="H16" s="2"/>
      <c r="I16" s="2"/>
    </row>
    <row r="17" spans="1:9" ht="15" x14ac:dyDescent="0.2">
      <c r="B17" s="55"/>
      <c r="C17" s="53" t="s">
        <v>35</v>
      </c>
      <c r="D17" s="66">
        <v>0.38</v>
      </c>
      <c r="E17" s="59"/>
      <c r="F17" s="2"/>
      <c r="G17" s="2"/>
      <c r="H17" s="2"/>
      <c r="I17" s="2"/>
    </row>
    <row r="18" spans="1:9" ht="15" x14ac:dyDescent="0.2">
      <c r="B18" s="55"/>
      <c r="C18" s="53" t="s">
        <v>36</v>
      </c>
      <c r="D18" s="66">
        <v>0.35</v>
      </c>
      <c r="E18" s="59"/>
      <c r="F18" s="2"/>
      <c r="G18" s="2"/>
      <c r="H18" s="2"/>
      <c r="I18" s="2"/>
    </row>
    <row r="19" spans="1:9" ht="15.75" thickBot="1" x14ac:dyDescent="0.25">
      <c r="B19" s="61"/>
      <c r="C19" s="62"/>
      <c r="D19" s="62"/>
      <c r="E19" s="63"/>
      <c r="F19" s="2"/>
      <c r="G19" s="2"/>
      <c r="H19" s="2"/>
      <c r="I19" s="2"/>
    </row>
    <row r="20" spans="1:9" ht="15" x14ac:dyDescent="0.2">
      <c r="C20" s="2"/>
      <c r="D20" s="2"/>
      <c r="E20" s="2"/>
      <c r="F20" s="2"/>
      <c r="G20" s="2"/>
      <c r="H20" s="2"/>
      <c r="I20" s="2"/>
    </row>
    <row r="21" spans="1:9" ht="15" x14ac:dyDescent="0.2">
      <c r="C21" s="3" t="s">
        <v>10</v>
      </c>
      <c r="D21" s="2"/>
      <c r="E21" s="2"/>
      <c r="F21" s="2"/>
      <c r="G21" s="2"/>
      <c r="H21" s="2"/>
      <c r="I21" s="2"/>
    </row>
    <row r="22" spans="1:9" ht="15.75" thickBot="1" x14ac:dyDescent="0.25">
      <c r="A22" s="40"/>
      <c r="C22" s="98"/>
      <c r="D22" s="2"/>
      <c r="E22" s="39"/>
      <c r="F22" s="39"/>
      <c r="G22" s="39"/>
      <c r="H22" s="39"/>
      <c r="I22" s="2"/>
    </row>
    <row r="23" spans="1:9" ht="15" x14ac:dyDescent="0.2">
      <c r="A23" s="79"/>
      <c r="B23" s="71"/>
      <c r="C23" s="4"/>
      <c r="D23" s="4"/>
      <c r="E23" s="94"/>
      <c r="F23" s="94"/>
      <c r="G23" s="80"/>
      <c r="H23" s="120"/>
      <c r="I23" s="2"/>
    </row>
    <row r="24" spans="1:9" ht="15" x14ac:dyDescent="0.2">
      <c r="A24" s="79"/>
      <c r="B24" s="87" t="s">
        <v>67</v>
      </c>
      <c r="C24" s="10" t="s">
        <v>99</v>
      </c>
      <c r="D24" s="10"/>
      <c r="E24" s="41"/>
      <c r="F24" s="41"/>
      <c r="G24" s="85"/>
      <c r="H24" s="120"/>
      <c r="I24" s="2"/>
    </row>
    <row r="25" spans="1:9" ht="15" x14ac:dyDescent="0.2">
      <c r="A25" s="79"/>
      <c r="B25" s="87"/>
      <c r="C25" s="10" t="s">
        <v>100</v>
      </c>
      <c r="D25" s="10"/>
      <c r="E25" s="41"/>
      <c r="F25" s="41"/>
      <c r="G25" s="85"/>
      <c r="H25" s="120"/>
      <c r="I25" s="2"/>
    </row>
    <row r="26" spans="1:9" ht="15" x14ac:dyDescent="0.2">
      <c r="A26" s="79"/>
      <c r="B26" s="87"/>
      <c r="C26" s="10" t="s">
        <v>101</v>
      </c>
      <c r="D26" s="10"/>
      <c r="E26" s="41"/>
      <c r="F26" s="41"/>
      <c r="G26" s="85"/>
      <c r="H26" s="120"/>
      <c r="I26" s="2"/>
    </row>
    <row r="27" spans="1:9" ht="15" x14ac:dyDescent="0.2">
      <c r="A27" s="79"/>
      <c r="B27" s="87"/>
      <c r="C27" s="10"/>
      <c r="D27" s="10"/>
      <c r="E27" s="41"/>
      <c r="F27" s="41"/>
      <c r="G27" s="85"/>
      <c r="H27" s="120"/>
      <c r="I27" s="2"/>
    </row>
    <row r="28" spans="1:9" ht="15" x14ac:dyDescent="0.2">
      <c r="A28" s="79"/>
      <c r="B28" s="87" t="s">
        <v>155</v>
      </c>
      <c r="C28" s="88" t="s">
        <v>37</v>
      </c>
      <c r="D28" s="10"/>
      <c r="E28" s="10"/>
      <c r="F28" s="46"/>
      <c r="G28" s="86"/>
      <c r="H28" s="120"/>
      <c r="I28" s="2"/>
    </row>
    <row r="29" spans="1:9" ht="15" x14ac:dyDescent="0.2">
      <c r="A29" s="79"/>
      <c r="B29" s="87"/>
      <c r="C29" s="257">
        <f t="shared" ref="C29:C36" si="0">D11</f>
        <v>0.15</v>
      </c>
      <c r="D29" s="42">
        <f>MIN(D7,50000)</f>
        <v>50000</v>
      </c>
      <c r="E29" s="10"/>
      <c r="F29" s="42">
        <f>MIN(D8,50000)</f>
        <v>50000</v>
      </c>
      <c r="G29" s="86"/>
      <c r="H29" s="120"/>
      <c r="I29" s="2"/>
    </row>
    <row r="30" spans="1:9" ht="15" x14ac:dyDescent="0.2">
      <c r="A30" s="79"/>
      <c r="B30" s="87"/>
      <c r="C30" s="257">
        <f t="shared" si="0"/>
        <v>0.25</v>
      </c>
      <c r="D30" s="34">
        <f>MIN(D7-D29,25000)</f>
        <v>25000</v>
      </c>
      <c r="E30" s="10"/>
      <c r="F30" s="34">
        <f>MIN(D8-F29,25000)</f>
        <v>25000</v>
      </c>
      <c r="G30" s="86"/>
      <c r="H30" s="120"/>
      <c r="I30" s="2"/>
    </row>
    <row r="31" spans="1:9" ht="15" x14ac:dyDescent="0.2">
      <c r="A31" s="79"/>
      <c r="B31" s="87"/>
      <c r="C31" s="257">
        <f t="shared" si="0"/>
        <v>0.34</v>
      </c>
      <c r="D31" s="34">
        <f>MIN(D7-D30-D29,25000)</f>
        <v>25000</v>
      </c>
      <c r="E31" s="10"/>
      <c r="F31" s="34">
        <f>MIN(D8-F30-F29,25000)</f>
        <v>25000</v>
      </c>
      <c r="G31" s="86"/>
      <c r="H31" s="120"/>
      <c r="I31" s="2"/>
    </row>
    <row r="32" spans="1:9" ht="15.75" x14ac:dyDescent="0.25">
      <c r="A32" s="79"/>
      <c r="B32" s="87"/>
      <c r="C32" s="257">
        <f t="shared" si="0"/>
        <v>0.39</v>
      </c>
      <c r="D32" s="89">
        <f>MIN(D7-D31-D30-D29,235000)</f>
        <v>235000</v>
      </c>
      <c r="E32" s="95"/>
      <c r="F32" s="89">
        <f>MIN(D8-F31-F30-F29,235000)</f>
        <v>235000</v>
      </c>
      <c r="G32" s="82"/>
      <c r="H32" s="120"/>
      <c r="I32" s="2"/>
    </row>
    <row r="33" spans="1:9" ht="15.75" x14ac:dyDescent="0.25">
      <c r="A33" s="79"/>
      <c r="B33" s="87"/>
      <c r="C33" s="257">
        <f t="shared" si="0"/>
        <v>0.34</v>
      </c>
      <c r="D33" s="90">
        <f>MIN(D7-D32-D31-D30-D29,665000)</f>
        <v>1</v>
      </c>
      <c r="E33" s="180" t="s">
        <v>105</v>
      </c>
      <c r="F33" s="90">
        <f>MIN(D8-F32-F31-F30-F29,9665000)</f>
        <v>9665000</v>
      </c>
      <c r="G33" s="85"/>
      <c r="H33" s="120"/>
      <c r="I33" s="2"/>
    </row>
    <row r="34" spans="1:9" ht="15.75" x14ac:dyDescent="0.25">
      <c r="A34" s="79"/>
      <c r="B34" s="83"/>
      <c r="C34" s="257">
        <f t="shared" si="0"/>
        <v>0.35</v>
      </c>
      <c r="D34" s="91">
        <f>MIN(D7-D33-D32-D31-D30-D29)</f>
        <v>0</v>
      </c>
      <c r="E34" s="48"/>
      <c r="F34" s="91">
        <f>MIN(D8-F33-F32-F31-F30-F29,5000000)</f>
        <v>5000000</v>
      </c>
      <c r="G34" s="99"/>
      <c r="H34" s="120"/>
      <c r="I34" s="2"/>
    </row>
    <row r="35" spans="1:9" ht="15" x14ac:dyDescent="0.2">
      <c r="A35" s="79"/>
      <c r="B35" s="84"/>
      <c r="C35" s="257">
        <f t="shared" si="0"/>
        <v>0.38</v>
      </c>
      <c r="D35" s="34">
        <f>MIN(D7-D34-D33-D32-D31-D30-D29)</f>
        <v>0</v>
      </c>
      <c r="E35" s="41"/>
      <c r="F35" s="34">
        <f>MIN(D8-F34-F33-F32-F31-F30-F29)</f>
        <v>3333334</v>
      </c>
      <c r="G35" s="85"/>
      <c r="H35" s="120"/>
      <c r="I35" s="2"/>
    </row>
    <row r="36" spans="1:9" ht="16.5" thickBot="1" x14ac:dyDescent="0.3">
      <c r="A36" s="79"/>
      <c r="B36" s="87"/>
      <c r="C36" s="257">
        <f t="shared" si="0"/>
        <v>0.35</v>
      </c>
      <c r="D36" s="92">
        <f>MIN(D7-D35-D34-D33-D32-D31-D30-D29)</f>
        <v>0</v>
      </c>
      <c r="E36" s="45"/>
      <c r="F36" s="92">
        <f>MIN(D8-F35-F34-F33-F32-F31-F30-F29)</f>
        <v>0</v>
      </c>
      <c r="G36" s="181" t="s">
        <v>105</v>
      </c>
      <c r="H36" s="120"/>
      <c r="I36" s="2"/>
    </row>
    <row r="37" spans="1:9" ht="16.5" thickTop="1" x14ac:dyDescent="0.25">
      <c r="A37" s="79"/>
      <c r="B37" s="87"/>
      <c r="C37" s="93"/>
      <c r="D37" s="35">
        <f>C29*D29+C30*D30+C31*D31+C32*D32+C33*D33+C34*D34+C35*D35+C36*D36</f>
        <v>113900.34</v>
      </c>
      <c r="E37" s="45"/>
      <c r="F37" s="176">
        <f>C29*F29+C30*F30+C31*F31+C32*F32+C33*F33+C34*F34+C35*F35+C36*F36</f>
        <v>6416666.9199999999</v>
      </c>
      <c r="G37" s="99"/>
      <c r="H37" s="120"/>
      <c r="I37" s="2"/>
    </row>
    <row r="38" spans="1:9" ht="15" x14ac:dyDescent="0.2">
      <c r="A38" s="79"/>
      <c r="B38" s="87"/>
      <c r="C38" s="10"/>
      <c r="D38" s="10"/>
      <c r="E38" s="41"/>
      <c r="F38" s="46"/>
      <c r="G38" s="86"/>
      <c r="H38" s="121"/>
    </row>
    <row r="39" spans="1:9" ht="15" x14ac:dyDescent="0.2">
      <c r="A39" s="40"/>
      <c r="B39" s="11"/>
      <c r="C39" s="18" t="s">
        <v>102</v>
      </c>
      <c r="D39" s="177">
        <f>D37</f>
        <v>113900.34</v>
      </c>
      <c r="E39" s="88"/>
      <c r="F39" s="178">
        <f>F37</f>
        <v>6416666.9199999999</v>
      </c>
      <c r="G39" s="81"/>
      <c r="H39" s="40"/>
    </row>
    <row r="40" spans="1:9" ht="15" x14ac:dyDescent="0.2">
      <c r="B40" s="11"/>
      <c r="C40" s="10"/>
      <c r="D40" s="258">
        <f>D7</f>
        <v>335001</v>
      </c>
      <c r="E40" s="259"/>
      <c r="F40" s="258">
        <f>D8</f>
        <v>18333334</v>
      </c>
      <c r="G40" s="81"/>
    </row>
    <row r="41" spans="1:9" ht="15.75" x14ac:dyDescent="0.25">
      <c r="B41" s="11"/>
      <c r="C41" s="18" t="s">
        <v>39</v>
      </c>
      <c r="D41" s="179">
        <f>D39/D40</f>
        <v>0.33999999999999997</v>
      </c>
      <c r="E41" s="10"/>
      <c r="F41" s="179">
        <f>F39/F40</f>
        <v>0.35000000109090906</v>
      </c>
      <c r="G41" s="81"/>
    </row>
    <row r="42" spans="1:9" ht="15.75" x14ac:dyDescent="0.25">
      <c r="B42" s="11"/>
      <c r="C42" s="18"/>
      <c r="D42" s="175"/>
      <c r="E42" s="10"/>
      <c r="F42" s="175"/>
      <c r="G42" s="81"/>
    </row>
    <row r="43" spans="1:9" ht="15.75" x14ac:dyDescent="0.25">
      <c r="B43" s="11"/>
      <c r="C43" s="182" t="s">
        <v>106</v>
      </c>
      <c r="D43" s="175"/>
      <c r="E43" s="10"/>
      <c r="F43" s="175"/>
      <c r="G43" s="81"/>
    </row>
    <row r="44" spans="1:9" ht="15.75" thickBot="1" x14ac:dyDescent="0.25">
      <c r="B44" s="28"/>
      <c r="C44" s="30"/>
      <c r="D44" s="30"/>
      <c r="E44" s="30"/>
      <c r="F44" s="30"/>
      <c r="G44" s="29"/>
    </row>
    <row r="45" spans="1:9" ht="15.75" thickBot="1" x14ac:dyDescent="0.25">
      <c r="B45" s="2"/>
      <c r="C45" s="2"/>
      <c r="D45" s="2"/>
      <c r="E45" s="2"/>
      <c r="F45" s="2"/>
      <c r="G45" s="2"/>
    </row>
    <row r="46" spans="1:9" ht="15" x14ac:dyDescent="0.2">
      <c r="B46" s="137"/>
      <c r="C46" s="4"/>
      <c r="D46" s="4"/>
      <c r="E46" s="4"/>
      <c r="F46" s="4"/>
      <c r="G46" s="5"/>
    </row>
    <row r="47" spans="1:9" ht="15" x14ac:dyDescent="0.2">
      <c r="B47" s="11" t="s">
        <v>156</v>
      </c>
      <c r="C47" s="10" t="s">
        <v>107</v>
      </c>
      <c r="D47" s="9">
        <v>200000</v>
      </c>
      <c r="E47" s="10"/>
      <c r="F47" s="10"/>
      <c r="G47" s="8"/>
    </row>
    <row r="48" spans="1:9" ht="15" x14ac:dyDescent="0.2">
      <c r="B48" s="11"/>
      <c r="C48" s="10"/>
      <c r="D48" s="10"/>
      <c r="E48" s="10"/>
      <c r="F48" s="10"/>
      <c r="G48" s="8"/>
    </row>
    <row r="49" spans="2:8" ht="15" x14ac:dyDescent="0.2">
      <c r="B49" s="12"/>
      <c r="C49" s="257">
        <f>D11</f>
        <v>0.15</v>
      </c>
      <c r="D49" s="42">
        <f>MIN(D47,50000)</f>
        <v>50000</v>
      </c>
      <c r="E49" s="13"/>
      <c r="F49" s="13"/>
      <c r="G49" s="81"/>
    </row>
    <row r="50" spans="2:8" ht="15" x14ac:dyDescent="0.2">
      <c r="B50" s="12"/>
      <c r="C50" s="257">
        <f>D12</f>
        <v>0.25</v>
      </c>
      <c r="D50" s="34">
        <f>MIN(D47-D49,25000)</f>
        <v>25000</v>
      </c>
      <c r="E50" s="13"/>
      <c r="F50" s="13"/>
      <c r="G50" s="81"/>
    </row>
    <row r="51" spans="2:8" ht="15" x14ac:dyDescent="0.2">
      <c r="B51" s="12"/>
      <c r="C51" s="257">
        <f t="shared" ref="C51:C56" si="1">D13</f>
        <v>0.34</v>
      </c>
      <c r="D51" s="34">
        <f>MIN(D47-D50-D49,25000)</f>
        <v>25000</v>
      </c>
      <c r="E51" s="13"/>
      <c r="F51" s="13"/>
      <c r="G51" s="81"/>
    </row>
    <row r="52" spans="2:8" ht="15.75" x14ac:dyDescent="0.25">
      <c r="B52" s="12"/>
      <c r="C52" s="260">
        <f>(D62-C49*D49-C50*D50-C51*D51)/D52</f>
        <v>0.45750000000000002</v>
      </c>
      <c r="D52" s="89">
        <f>MIN(D47-D51-D50-D49,100000)</f>
        <v>100000</v>
      </c>
      <c r="E52" s="13"/>
      <c r="F52" s="13"/>
      <c r="G52" s="81"/>
    </row>
    <row r="53" spans="2:8" ht="15" x14ac:dyDescent="0.2">
      <c r="B53" s="12"/>
      <c r="C53" s="257">
        <f t="shared" si="1"/>
        <v>0.34</v>
      </c>
      <c r="D53" s="90">
        <f>MIN(D47-D52-D51-D50-D49,665000)</f>
        <v>0</v>
      </c>
      <c r="E53" s="13"/>
      <c r="F53" s="13"/>
      <c r="G53" s="81"/>
    </row>
    <row r="54" spans="2:8" ht="15" x14ac:dyDescent="0.2">
      <c r="B54" s="12"/>
      <c r="C54" s="257">
        <f t="shared" si="1"/>
        <v>0.35</v>
      </c>
      <c r="D54" s="91">
        <f>MIN(D47-D53-D52-D51-D50-D49)</f>
        <v>0</v>
      </c>
      <c r="E54" s="13"/>
      <c r="F54" s="13"/>
      <c r="G54" s="81"/>
    </row>
    <row r="55" spans="2:8" ht="15" x14ac:dyDescent="0.2">
      <c r="B55" s="12"/>
      <c r="C55" s="257">
        <f t="shared" si="1"/>
        <v>0.38</v>
      </c>
      <c r="D55" s="34">
        <f>MIN(D47-D54-D53-D52-D51-D50-D49)</f>
        <v>0</v>
      </c>
      <c r="E55" s="13"/>
      <c r="F55" s="13"/>
      <c r="G55" s="81"/>
    </row>
    <row r="56" spans="2:8" ht="15.75" thickBot="1" x14ac:dyDescent="0.25">
      <c r="B56" s="12"/>
      <c r="C56" s="257">
        <f t="shared" si="1"/>
        <v>0.35</v>
      </c>
      <c r="D56" s="92">
        <f>MIN(D47-D55-D54-D53-D52-D51-D50-D49)</f>
        <v>0</v>
      </c>
      <c r="E56" s="13"/>
      <c r="F56" s="13"/>
      <c r="G56" s="81"/>
    </row>
    <row r="57" spans="2:8" ht="15.75" thickTop="1" x14ac:dyDescent="0.2">
      <c r="B57" s="12"/>
      <c r="C57" s="10"/>
      <c r="D57" s="42">
        <f>C49*D49+C50*D50+C51*D51+C52*D52+C53*D53+C54*D54+C55*D55+C56*D56</f>
        <v>68000</v>
      </c>
      <c r="E57" s="10"/>
      <c r="F57" s="10"/>
      <c r="G57" s="8"/>
    </row>
    <row r="58" spans="2:8" ht="15" x14ac:dyDescent="0.2">
      <c r="B58" s="12"/>
      <c r="C58" s="10"/>
      <c r="D58" s="10"/>
      <c r="E58" s="10"/>
      <c r="F58" s="10"/>
      <c r="G58" s="8"/>
    </row>
    <row r="59" spans="2:8" ht="15" x14ac:dyDescent="0.2">
      <c r="B59" s="12"/>
      <c r="C59" s="10"/>
      <c r="D59" s="10"/>
      <c r="E59" s="10"/>
      <c r="F59" s="10"/>
      <c r="G59" s="8"/>
    </row>
    <row r="60" spans="2:8" ht="15" x14ac:dyDescent="0.2">
      <c r="B60" s="12"/>
      <c r="C60" s="18" t="s">
        <v>108</v>
      </c>
      <c r="D60" s="230">
        <f>D47</f>
        <v>200000</v>
      </c>
      <c r="E60" s="10"/>
      <c r="F60" s="10"/>
      <c r="G60" s="8"/>
    </row>
    <row r="61" spans="2:8" ht="15" x14ac:dyDescent="0.2">
      <c r="B61" s="12"/>
      <c r="C61" s="10"/>
      <c r="D61" s="183">
        <f>D41</f>
        <v>0.33999999999999997</v>
      </c>
      <c r="E61" s="10"/>
      <c r="F61" s="10"/>
      <c r="G61" s="8"/>
    </row>
    <row r="62" spans="2:8" ht="15" x14ac:dyDescent="0.2">
      <c r="B62" s="11"/>
      <c r="C62" s="10"/>
      <c r="D62" s="42">
        <f>D60*D61</f>
        <v>68000</v>
      </c>
      <c r="E62" s="10"/>
      <c r="F62" s="10"/>
      <c r="G62" s="8"/>
      <c r="H62" s="2"/>
    </row>
    <row r="63" spans="2:8" ht="15.75" thickBot="1" x14ac:dyDescent="0.25">
      <c r="B63" s="28"/>
      <c r="C63" s="30"/>
      <c r="D63" s="30"/>
      <c r="E63" s="30"/>
      <c r="F63" s="30"/>
      <c r="G63" s="29"/>
      <c r="H63" s="2"/>
    </row>
    <row r="64" spans="2:8" ht="15" x14ac:dyDescent="0.2">
      <c r="B64" s="2"/>
      <c r="C64" s="2"/>
      <c r="D64" s="2"/>
      <c r="E64" s="2"/>
      <c r="F64" s="2"/>
      <c r="G64" s="2"/>
      <c r="H64" s="2"/>
    </row>
    <row r="65" spans="2:8" ht="15" x14ac:dyDescent="0.2">
      <c r="B65" s="2"/>
      <c r="C65" s="2"/>
      <c r="D65" s="2"/>
      <c r="E65" s="2"/>
      <c r="F65" s="2"/>
      <c r="G65" s="2"/>
      <c r="H65" s="2"/>
    </row>
    <row r="66" spans="2:8" ht="15" x14ac:dyDescent="0.2">
      <c r="B66" s="2"/>
      <c r="C66" s="2"/>
      <c r="D66" s="2"/>
      <c r="E66" s="2"/>
      <c r="F66" s="2"/>
      <c r="G66" s="2"/>
      <c r="H66" s="2"/>
    </row>
    <row r="67" spans="2:8" ht="15" x14ac:dyDescent="0.2">
      <c r="B67" s="2"/>
      <c r="C67" s="2"/>
      <c r="D67" s="2"/>
      <c r="E67" s="2"/>
      <c r="F67" s="2"/>
      <c r="G67" s="2"/>
      <c r="H67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C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85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4.28515625" customWidth="1"/>
    <col min="3" max="3" width="29.85546875" customWidth="1"/>
    <col min="4" max="4" width="12.140625" customWidth="1"/>
    <col min="5" max="6" width="3.140625" customWidth="1"/>
    <col min="7" max="7" width="3" customWidth="1"/>
    <col min="8" max="8" width="31" bestFit="1" customWidth="1"/>
    <col min="9" max="9" width="11" bestFit="1" customWidth="1"/>
    <col min="10" max="10" width="3.140625" customWidth="1"/>
  </cols>
  <sheetData>
    <row r="1" spans="2:7" ht="18" x14ac:dyDescent="0.25">
      <c r="C1" s="1" t="s">
        <v>6</v>
      </c>
    </row>
    <row r="2" spans="2:7" ht="15" x14ac:dyDescent="0.2">
      <c r="C2" s="2" t="s">
        <v>204</v>
      </c>
    </row>
    <row r="4" spans="2:7" ht="15" x14ac:dyDescent="0.2">
      <c r="C4" s="3" t="s">
        <v>8</v>
      </c>
      <c r="D4" s="2"/>
      <c r="E4" s="2"/>
      <c r="F4" s="2"/>
      <c r="G4" s="2"/>
    </row>
    <row r="5" spans="2:7" ht="15.75" thickBot="1" x14ac:dyDescent="0.25">
      <c r="C5" s="27"/>
      <c r="D5" s="33"/>
      <c r="E5" s="2"/>
      <c r="F5" s="2"/>
      <c r="G5" s="2"/>
    </row>
    <row r="6" spans="2:7" ht="15" x14ac:dyDescent="0.2">
      <c r="B6" s="223"/>
      <c r="C6" s="52"/>
      <c r="D6" s="53"/>
      <c r="E6" s="54"/>
      <c r="F6" s="2"/>
      <c r="G6" s="2"/>
    </row>
    <row r="7" spans="2:7" ht="15" x14ac:dyDescent="0.2">
      <c r="B7" s="225"/>
      <c r="C7" s="53" t="s">
        <v>1</v>
      </c>
      <c r="D7" s="64">
        <v>435000</v>
      </c>
      <c r="E7" s="59"/>
      <c r="F7" s="2"/>
      <c r="G7" s="2"/>
    </row>
    <row r="8" spans="2:7" ht="15" x14ac:dyDescent="0.2">
      <c r="B8" s="224"/>
      <c r="C8" s="53" t="s">
        <v>2</v>
      </c>
      <c r="D8" s="65">
        <v>216000</v>
      </c>
      <c r="E8" s="57"/>
      <c r="F8" s="2"/>
      <c r="G8" s="2"/>
    </row>
    <row r="9" spans="2:7" ht="15" x14ac:dyDescent="0.2">
      <c r="B9" s="224"/>
      <c r="C9" s="53" t="s">
        <v>41</v>
      </c>
      <c r="D9" s="65">
        <v>40000</v>
      </c>
      <c r="E9" s="57"/>
      <c r="F9" s="2"/>
      <c r="G9" s="2"/>
    </row>
    <row r="10" spans="2:7" ht="15" x14ac:dyDescent="0.2">
      <c r="B10" s="224"/>
      <c r="C10" s="53" t="s">
        <v>43</v>
      </c>
      <c r="D10" s="58">
        <v>21000</v>
      </c>
      <c r="E10" s="59"/>
      <c r="F10" s="2"/>
      <c r="G10" s="2"/>
    </row>
    <row r="11" spans="2:7" ht="15" x14ac:dyDescent="0.2">
      <c r="B11" s="224"/>
      <c r="C11" s="53"/>
      <c r="D11" s="65"/>
      <c r="E11" s="57"/>
      <c r="F11" s="2"/>
      <c r="G11" s="2"/>
    </row>
    <row r="12" spans="2:7" ht="15" x14ac:dyDescent="0.2">
      <c r="B12" s="224"/>
      <c r="C12" s="53" t="s">
        <v>65</v>
      </c>
      <c r="D12" s="66">
        <v>0.35</v>
      </c>
      <c r="E12" s="57"/>
      <c r="F12" s="2"/>
      <c r="G12" s="2"/>
    </row>
    <row r="13" spans="2:7" ht="15" x14ac:dyDescent="0.2">
      <c r="B13" s="224"/>
      <c r="C13" s="53"/>
      <c r="D13" s="66"/>
      <c r="E13" s="57"/>
      <c r="F13" s="2"/>
      <c r="G13" s="2"/>
    </row>
    <row r="14" spans="2:7" ht="15" x14ac:dyDescent="0.2">
      <c r="B14" s="226"/>
      <c r="C14" s="53" t="s">
        <v>19</v>
      </c>
      <c r="D14" s="67">
        <v>30000</v>
      </c>
      <c r="E14" s="57"/>
      <c r="F14" s="2"/>
      <c r="G14" s="2"/>
    </row>
    <row r="15" spans="2:7" ht="15.75" thickBot="1" x14ac:dyDescent="0.25">
      <c r="B15" s="61"/>
      <c r="C15" s="62"/>
      <c r="D15" s="62"/>
      <c r="E15" s="63"/>
      <c r="F15" s="2"/>
      <c r="G15" s="2"/>
    </row>
    <row r="16" spans="2:7" ht="15" x14ac:dyDescent="0.2">
      <c r="C16" s="2"/>
      <c r="D16" s="2"/>
      <c r="E16" s="2"/>
      <c r="F16" s="2"/>
      <c r="G16" s="2"/>
    </row>
    <row r="17" spans="1:42" ht="15" x14ac:dyDescent="0.2">
      <c r="C17" s="3" t="s">
        <v>10</v>
      </c>
      <c r="D17" s="2"/>
      <c r="E17" s="2"/>
      <c r="F17" s="2"/>
      <c r="G17" s="2"/>
    </row>
    <row r="18" spans="1:42" ht="15.75" thickBot="1" x14ac:dyDescent="0.25">
      <c r="C18" s="27"/>
      <c r="D18" s="2"/>
      <c r="E18" s="33"/>
      <c r="F18" s="39"/>
      <c r="G18" s="2"/>
    </row>
    <row r="19" spans="1:42" ht="15" x14ac:dyDescent="0.2">
      <c r="B19" s="68"/>
      <c r="C19" s="10"/>
      <c r="D19" s="4"/>
      <c r="E19" s="10"/>
      <c r="F19" s="115"/>
      <c r="G19" s="113"/>
      <c r="H19" s="109"/>
      <c r="I19" s="109"/>
      <c r="J19" s="109"/>
    </row>
    <row r="20" spans="1:42" ht="15.75" thickBot="1" x14ac:dyDescent="0.25">
      <c r="B20" s="69"/>
      <c r="C20" s="6" t="s">
        <v>0</v>
      </c>
      <c r="D20" s="6"/>
      <c r="E20" s="24"/>
      <c r="F20" s="115"/>
      <c r="G20" s="113"/>
      <c r="H20" s="114"/>
      <c r="I20" s="110"/>
      <c r="J20" s="109"/>
    </row>
    <row r="21" spans="1:42" ht="15" x14ac:dyDescent="0.2">
      <c r="B21" s="69"/>
      <c r="C21" s="10" t="s">
        <v>1</v>
      </c>
      <c r="D21" s="298">
        <f>D7</f>
        <v>435000</v>
      </c>
      <c r="E21" s="9"/>
      <c r="F21" s="115"/>
      <c r="G21" s="113"/>
      <c r="H21" s="114"/>
      <c r="I21" s="111"/>
      <c r="J21" s="109"/>
    </row>
    <row r="22" spans="1:42" ht="15.75" x14ac:dyDescent="0.25">
      <c r="B22" s="69"/>
      <c r="C22" s="10" t="s">
        <v>2</v>
      </c>
      <c r="D22" s="299">
        <f>D8</f>
        <v>216000</v>
      </c>
      <c r="E22" s="31"/>
      <c r="F22" s="115"/>
      <c r="G22" s="113"/>
      <c r="H22" s="114"/>
      <c r="I22" s="112"/>
      <c r="J22" s="109"/>
    </row>
    <row r="23" spans="1:42" ht="15" x14ac:dyDescent="0.2">
      <c r="B23" s="69"/>
      <c r="C23" s="10" t="s">
        <v>41</v>
      </c>
      <c r="D23" s="300">
        <f>D9</f>
        <v>40000</v>
      </c>
      <c r="E23" s="13"/>
      <c r="F23" s="115"/>
      <c r="G23" s="113"/>
      <c r="H23" s="109"/>
      <c r="I23" s="109"/>
      <c r="J23" s="109"/>
    </row>
    <row r="24" spans="1:42" ht="15" x14ac:dyDescent="0.2">
      <c r="B24" s="69"/>
      <c r="C24" s="10" t="s">
        <v>3</v>
      </c>
      <c r="D24" s="301">
        <f>D21-D22-D23</f>
        <v>179000</v>
      </c>
      <c r="E24" s="10"/>
      <c r="F24" s="115"/>
      <c r="G24" s="116"/>
      <c r="H24" s="116"/>
      <c r="I24" s="116"/>
      <c r="J24" s="116"/>
    </row>
    <row r="25" spans="1:42" ht="15" x14ac:dyDescent="0.2">
      <c r="B25" s="69"/>
      <c r="C25" s="10" t="s">
        <v>43</v>
      </c>
      <c r="D25" s="302">
        <f>D10</f>
        <v>21000</v>
      </c>
      <c r="E25" s="32"/>
      <c r="F25" s="115"/>
      <c r="G25" s="113"/>
      <c r="H25" s="114"/>
      <c r="I25" s="114"/>
      <c r="J25" s="114"/>
      <c r="K25" s="109"/>
    </row>
    <row r="26" spans="1:42" ht="15" x14ac:dyDescent="0.2">
      <c r="B26" s="69"/>
      <c r="C26" s="10" t="s">
        <v>4</v>
      </c>
      <c r="D26" s="35">
        <f>D24-D25</f>
        <v>158000</v>
      </c>
      <c r="E26" s="16"/>
      <c r="F26" s="115"/>
      <c r="G26" s="113"/>
      <c r="H26" s="114"/>
      <c r="I26" s="110"/>
      <c r="J26" s="114"/>
      <c r="K26" s="109"/>
    </row>
    <row r="27" spans="1:42" ht="15" x14ac:dyDescent="0.2">
      <c r="B27" s="69"/>
      <c r="C27" s="26" t="str">
        <f>"Taxes ("&amp;D12*100&amp;"%)"</f>
        <v>Taxes (35%)</v>
      </c>
      <c r="D27" s="252">
        <f>MAX((D26*D12),0)</f>
        <v>55300</v>
      </c>
      <c r="E27" s="17"/>
      <c r="F27" s="115"/>
      <c r="G27" s="113"/>
      <c r="H27" s="114"/>
      <c r="I27" s="117"/>
      <c r="J27" s="114"/>
      <c r="K27" s="109"/>
    </row>
    <row r="28" spans="1:42" ht="16.5" thickBot="1" x14ac:dyDescent="0.3">
      <c r="B28" s="69"/>
      <c r="C28" s="10" t="s">
        <v>47</v>
      </c>
      <c r="D28" s="304">
        <f>D26-D27</f>
        <v>102700</v>
      </c>
      <c r="E28" s="10"/>
      <c r="F28" s="115"/>
      <c r="G28" s="113"/>
      <c r="H28" s="114"/>
      <c r="I28" s="118"/>
      <c r="J28" s="114"/>
      <c r="K28" s="109"/>
    </row>
    <row r="29" spans="1:42" ht="16.5" thickTop="1" x14ac:dyDescent="0.25">
      <c r="A29" s="2"/>
      <c r="B29" s="87"/>
      <c r="C29" s="279"/>
      <c r="D29" s="129"/>
      <c r="E29" s="8"/>
      <c r="F29" s="11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42" ht="15.75" x14ac:dyDescent="0.25">
      <c r="A30" s="2"/>
      <c r="B30" s="11"/>
      <c r="C30" s="10" t="s">
        <v>205</v>
      </c>
      <c r="D30" s="303">
        <f>D28-D14</f>
        <v>72700</v>
      </c>
      <c r="E30" s="8"/>
      <c r="F30" s="11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42" ht="15.75" thickBot="1" x14ac:dyDescent="0.25">
      <c r="A31" s="2"/>
      <c r="B31" s="28"/>
      <c r="C31" s="30"/>
      <c r="D31" s="30"/>
      <c r="E31" s="2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42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H2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85546875" bestFit="1" customWidth="1"/>
    <col min="4" max="4" width="14.28515625" bestFit="1" customWidth="1"/>
    <col min="5" max="5" width="3.140625" customWidth="1"/>
    <col min="6" max="6" width="32.28515625" bestFit="1" customWidth="1"/>
    <col min="7" max="7" width="3.140625" customWidth="1"/>
  </cols>
  <sheetData>
    <row r="1" spans="2:8" ht="18" x14ac:dyDescent="0.25">
      <c r="C1" s="1" t="s">
        <v>6</v>
      </c>
    </row>
    <row r="2" spans="2:8" ht="15" x14ac:dyDescent="0.2">
      <c r="C2" s="2" t="s">
        <v>206</v>
      </c>
    </row>
    <row r="4" spans="2:8" ht="15" x14ac:dyDescent="0.2">
      <c r="C4" s="3" t="s">
        <v>8</v>
      </c>
      <c r="D4" s="2"/>
      <c r="E4" s="2"/>
      <c r="F4" s="2"/>
      <c r="G4" s="2"/>
      <c r="H4" s="2"/>
    </row>
    <row r="5" spans="2:8" ht="15.75" thickBot="1" x14ac:dyDescent="0.25">
      <c r="C5" s="27"/>
      <c r="D5" s="33"/>
      <c r="E5" s="2"/>
      <c r="F5" s="2"/>
      <c r="G5" s="2"/>
      <c r="H5" s="2"/>
    </row>
    <row r="6" spans="2:8" ht="15" x14ac:dyDescent="0.2">
      <c r="B6" s="51"/>
      <c r="C6" s="52"/>
      <c r="D6" s="53"/>
      <c r="E6" s="54"/>
      <c r="F6" s="2"/>
      <c r="G6" s="2"/>
      <c r="H6" s="2"/>
    </row>
    <row r="7" spans="2:8" ht="15" x14ac:dyDescent="0.2">
      <c r="B7" s="55"/>
      <c r="C7" s="53" t="s">
        <v>25</v>
      </c>
      <c r="D7" s="56">
        <v>5200000</v>
      </c>
      <c r="E7" s="57"/>
      <c r="F7" s="2"/>
      <c r="G7" s="2"/>
      <c r="H7" s="2"/>
    </row>
    <row r="8" spans="2:8" ht="15" x14ac:dyDescent="0.2">
      <c r="B8" s="55"/>
      <c r="C8" s="53" t="s">
        <v>66</v>
      </c>
      <c r="D8" s="58">
        <v>2400000</v>
      </c>
      <c r="E8" s="59"/>
      <c r="F8" s="2"/>
      <c r="G8" s="2"/>
      <c r="H8" s="2"/>
    </row>
    <row r="9" spans="2:8" ht="15" x14ac:dyDescent="0.2">
      <c r="B9" s="55"/>
      <c r="C9" s="53"/>
      <c r="D9" s="58"/>
      <c r="E9" s="59"/>
      <c r="F9" s="2"/>
      <c r="G9" s="2"/>
      <c r="H9" s="2"/>
    </row>
    <row r="10" spans="2:8" ht="15" x14ac:dyDescent="0.2">
      <c r="B10" s="55"/>
      <c r="C10" s="53" t="s">
        <v>21</v>
      </c>
      <c r="D10" s="56">
        <v>800000</v>
      </c>
      <c r="E10" s="57"/>
      <c r="F10" s="2"/>
      <c r="G10" s="2"/>
      <c r="H10" s="2"/>
    </row>
    <row r="11" spans="2:8" ht="15" x14ac:dyDescent="0.2">
      <c r="B11" s="55"/>
      <c r="C11" s="53"/>
      <c r="D11" s="58"/>
      <c r="E11" s="59"/>
      <c r="F11" s="2"/>
      <c r="G11" s="2"/>
      <c r="H11" s="2"/>
    </row>
    <row r="12" spans="2:8" ht="15" x14ac:dyDescent="0.2">
      <c r="B12" s="55"/>
      <c r="C12" s="53" t="s">
        <v>22</v>
      </c>
      <c r="D12" s="56">
        <v>6500000</v>
      </c>
      <c r="E12" s="59"/>
      <c r="F12" s="2"/>
      <c r="G12" s="2"/>
      <c r="H12" s="2"/>
    </row>
    <row r="13" spans="2:8" ht="15" x14ac:dyDescent="0.2">
      <c r="B13" s="55"/>
      <c r="C13" s="53" t="s">
        <v>23</v>
      </c>
      <c r="D13" s="60">
        <v>2600000</v>
      </c>
      <c r="E13" s="59"/>
      <c r="F13" s="2"/>
      <c r="G13" s="2"/>
      <c r="H13" s="2"/>
    </row>
    <row r="14" spans="2:8" ht="15.75" thickBot="1" x14ac:dyDescent="0.25">
      <c r="B14" s="61"/>
      <c r="C14" s="62"/>
      <c r="D14" s="62"/>
      <c r="E14" s="63"/>
      <c r="F14" s="2"/>
      <c r="G14" s="2"/>
      <c r="H14" s="2"/>
    </row>
    <row r="15" spans="2:8" ht="15" x14ac:dyDescent="0.2">
      <c r="C15" s="2"/>
      <c r="D15" s="2"/>
      <c r="E15" s="2"/>
      <c r="F15" s="2"/>
      <c r="G15" s="2"/>
      <c r="H15" s="2"/>
    </row>
    <row r="16" spans="2:8" ht="15" x14ac:dyDescent="0.2">
      <c r="C16" s="3" t="s">
        <v>10</v>
      </c>
      <c r="D16" s="2"/>
      <c r="E16" s="2"/>
      <c r="F16" s="2"/>
      <c r="G16" s="2"/>
      <c r="H16" s="2"/>
    </row>
    <row r="17" spans="1:8" ht="15.75" thickBot="1" x14ac:dyDescent="0.25">
      <c r="A17" s="40"/>
      <c r="C17" s="27"/>
      <c r="D17" s="2"/>
      <c r="E17" s="33"/>
      <c r="F17" s="114"/>
      <c r="G17" s="114"/>
      <c r="H17" s="2"/>
    </row>
    <row r="18" spans="1:8" ht="15" x14ac:dyDescent="0.2">
      <c r="A18" s="50"/>
      <c r="B18" s="68"/>
      <c r="C18" s="4"/>
      <c r="D18" s="4"/>
      <c r="E18" s="80"/>
      <c r="F18" s="120"/>
      <c r="G18" s="120"/>
      <c r="H18" s="2"/>
    </row>
    <row r="19" spans="1:8" ht="15" x14ac:dyDescent="0.2">
      <c r="A19" s="50"/>
      <c r="B19" s="69"/>
      <c r="C19" s="25" t="s">
        <v>21</v>
      </c>
      <c r="D19" s="298">
        <f>D10</f>
        <v>800000</v>
      </c>
      <c r="E19" s="86"/>
      <c r="F19" s="121"/>
      <c r="G19" s="120"/>
      <c r="H19" s="2"/>
    </row>
    <row r="20" spans="1:8" ht="15" x14ac:dyDescent="0.2">
      <c r="A20" s="50"/>
      <c r="B20" s="69"/>
      <c r="C20" s="10" t="s">
        <v>12</v>
      </c>
      <c r="D20" s="302">
        <f>D8</f>
        <v>2400000</v>
      </c>
      <c r="E20" s="86"/>
      <c r="F20" s="121"/>
      <c r="G20" s="120"/>
      <c r="H20" s="2"/>
    </row>
    <row r="21" spans="1:8" ht="15" x14ac:dyDescent="0.2">
      <c r="A21" s="50"/>
      <c r="B21" s="69"/>
      <c r="C21" s="10" t="s">
        <v>24</v>
      </c>
      <c r="D21" s="305">
        <f>D19+D20</f>
        <v>3200000</v>
      </c>
      <c r="E21" s="86"/>
      <c r="F21" s="121"/>
      <c r="G21" s="120"/>
      <c r="H21" s="2"/>
    </row>
    <row r="22" spans="1:8" ht="15" x14ac:dyDescent="0.2">
      <c r="A22" s="50"/>
      <c r="B22" s="69"/>
      <c r="C22" s="10" t="s">
        <v>25</v>
      </c>
      <c r="D22" s="306">
        <f>D7</f>
        <v>5200000</v>
      </c>
      <c r="E22" s="125"/>
      <c r="F22" s="122"/>
      <c r="G22" s="120"/>
      <c r="H22" s="2"/>
    </row>
    <row r="23" spans="1:8" ht="16.5" thickBot="1" x14ac:dyDescent="0.3">
      <c r="A23" s="50"/>
      <c r="B23" s="69"/>
      <c r="C23" s="10" t="s">
        <v>26</v>
      </c>
      <c r="D23" s="43">
        <f>D21+D22</f>
        <v>8400000</v>
      </c>
      <c r="E23" s="126"/>
      <c r="F23" s="123"/>
      <c r="G23" s="120"/>
      <c r="H23" s="2"/>
    </row>
    <row r="24" spans="1:8" ht="15.75" thickTop="1" x14ac:dyDescent="0.2">
      <c r="A24" s="50"/>
      <c r="B24" s="69"/>
      <c r="C24" s="10"/>
      <c r="D24" s="16"/>
      <c r="E24" s="82"/>
      <c r="F24" s="123"/>
      <c r="G24" s="120"/>
      <c r="H24" s="2"/>
    </row>
    <row r="25" spans="1:8" ht="15" x14ac:dyDescent="0.2">
      <c r="A25" s="50"/>
      <c r="B25" s="83"/>
      <c r="C25" s="10" t="s">
        <v>23</v>
      </c>
      <c r="D25" s="298">
        <f>D13</f>
        <v>2600000</v>
      </c>
      <c r="E25" s="127"/>
      <c r="F25" s="124"/>
      <c r="G25" s="120"/>
      <c r="H25" s="2"/>
    </row>
    <row r="26" spans="1:8" ht="15" x14ac:dyDescent="0.2">
      <c r="A26" s="50"/>
      <c r="B26" s="84"/>
      <c r="C26" s="10" t="s">
        <v>22</v>
      </c>
      <c r="D26" s="307">
        <f>D12</f>
        <v>6500000</v>
      </c>
      <c r="E26" s="85"/>
      <c r="F26" s="120"/>
      <c r="G26" s="120"/>
      <c r="H26" s="2"/>
    </row>
    <row r="27" spans="1:8" ht="16.5" thickBot="1" x14ac:dyDescent="0.3">
      <c r="A27" s="50"/>
      <c r="B27" s="69"/>
      <c r="C27" s="10" t="s">
        <v>27</v>
      </c>
      <c r="D27" s="44">
        <f>D25+D26</f>
        <v>9100000</v>
      </c>
      <c r="E27" s="125"/>
      <c r="F27" s="124"/>
      <c r="G27" s="120"/>
      <c r="H27" s="2"/>
    </row>
    <row r="28" spans="1:8" ht="14.25" thickTop="1" thickBot="1" x14ac:dyDescent="0.25">
      <c r="A28" s="50"/>
      <c r="B28" s="70"/>
      <c r="C28" s="21"/>
      <c r="D28" s="21"/>
      <c r="E28" s="102"/>
      <c r="F28" s="121"/>
      <c r="G28" s="121"/>
    </row>
    <row r="29" spans="1:8" x14ac:dyDescent="0.2">
      <c r="A29" s="40"/>
      <c r="F29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"/>
  <dimension ref="A1:I4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" bestFit="1" customWidth="1"/>
    <col min="4" max="4" width="14.28515625" bestFit="1" customWidth="1"/>
    <col min="5" max="5" width="3.140625" customWidth="1"/>
    <col min="6" max="6" width="9.28515625" bestFit="1" customWidth="1"/>
    <col min="7" max="7" width="3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208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28</v>
      </c>
      <c r="D7" s="56">
        <v>198000</v>
      </c>
      <c r="E7" s="57"/>
      <c r="F7" s="2"/>
      <c r="G7" s="2"/>
      <c r="H7" s="2"/>
      <c r="I7" s="2"/>
    </row>
    <row r="8" spans="2:9" ht="15" x14ac:dyDescent="0.2">
      <c r="B8" s="55"/>
      <c r="C8" s="53"/>
      <c r="D8" s="58"/>
      <c r="E8" s="59"/>
      <c r="F8" s="2"/>
      <c r="G8" s="2"/>
      <c r="H8" s="2"/>
      <c r="I8" s="2"/>
    </row>
    <row r="9" spans="2:9" ht="15" x14ac:dyDescent="0.2">
      <c r="B9" s="55"/>
      <c r="C9" s="53" t="s">
        <v>28</v>
      </c>
      <c r="D9" s="58"/>
      <c r="E9" s="59"/>
      <c r="F9" s="2"/>
      <c r="G9" s="2"/>
      <c r="H9" s="2"/>
      <c r="I9" s="2"/>
    </row>
    <row r="10" spans="2:9" ht="15" x14ac:dyDescent="0.2">
      <c r="B10" s="55"/>
      <c r="C10" s="53" t="s">
        <v>29</v>
      </c>
      <c r="D10" s="66">
        <v>0.15</v>
      </c>
      <c r="E10" s="57"/>
      <c r="F10" s="2"/>
      <c r="G10" s="2"/>
      <c r="H10" s="2"/>
      <c r="I10" s="2"/>
    </row>
    <row r="11" spans="2:9" ht="15" x14ac:dyDescent="0.2">
      <c r="B11" s="55"/>
      <c r="C11" s="53" t="s">
        <v>30</v>
      </c>
      <c r="D11" s="66">
        <v>0.25</v>
      </c>
      <c r="E11" s="59"/>
      <c r="F11" s="2"/>
      <c r="G11" s="2"/>
      <c r="H11" s="2"/>
      <c r="I11" s="2"/>
    </row>
    <row r="12" spans="2:9" ht="15" x14ac:dyDescent="0.2">
      <c r="B12" s="55"/>
      <c r="C12" s="53" t="s">
        <v>31</v>
      </c>
      <c r="D12" s="66">
        <v>0.34</v>
      </c>
      <c r="E12" s="59"/>
      <c r="F12" s="2"/>
      <c r="G12" s="2"/>
      <c r="H12" s="2"/>
      <c r="I12" s="2"/>
    </row>
    <row r="13" spans="2:9" ht="15" x14ac:dyDescent="0.2">
      <c r="B13" s="55"/>
      <c r="C13" s="53" t="s">
        <v>32</v>
      </c>
      <c r="D13" s="66">
        <v>0.39</v>
      </c>
      <c r="E13" s="59"/>
      <c r="F13" s="2"/>
      <c r="G13" s="2"/>
      <c r="H13" s="2"/>
      <c r="I13" s="2"/>
    </row>
    <row r="14" spans="2:9" ht="15" x14ac:dyDescent="0.2">
      <c r="B14" s="55"/>
      <c r="C14" s="53" t="s">
        <v>33</v>
      </c>
      <c r="D14" s="66">
        <v>0.34</v>
      </c>
      <c r="E14" s="59"/>
      <c r="F14" s="2"/>
      <c r="G14" s="2"/>
      <c r="H14" s="2"/>
      <c r="I14" s="2"/>
    </row>
    <row r="15" spans="2:9" ht="15" x14ac:dyDescent="0.2">
      <c r="B15" s="55"/>
      <c r="C15" s="53" t="s">
        <v>34</v>
      </c>
      <c r="D15" s="66">
        <v>0.35</v>
      </c>
      <c r="E15" s="59"/>
      <c r="F15" s="2"/>
      <c r="G15" s="2"/>
      <c r="H15" s="2"/>
      <c r="I15" s="2"/>
    </row>
    <row r="16" spans="2:9" ht="15" x14ac:dyDescent="0.2">
      <c r="B16" s="55"/>
      <c r="C16" s="53" t="s">
        <v>35</v>
      </c>
      <c r="D16" s="66">
        <v>0.38</v>
      </c>
      <c r="E16" s="59"/>
      <c r="F16" s="2"/>
      <c r="G16" s="2"/>
      <c r="H16" s="2"/>
      <c r="I16" s="2"/>
    </row>
    <row r="17" spans="1:9" ht="15" x14ac:dyDescent="0.2">
      <c r="B17" s="55"/>
      <c r="C17" s="53" t="s">
        <v>36</v>
      </c>
      <c r="D17" s="66">
        <v>0.35</v>
      </c>
      <c r="E17" s="59"/>
      <c r="F17" s="2"/>
      <c r="G17" s="2"/>
      <c r="H17" s="2"/>
      <c r="I17" s="2"/>
    </row>
    <row r="18" spans="1:9" ht="15.75" thickBot="1" x14ac:dyDescent="0.25">
      <c r="B18" s="61"/>
      <c r="C18" s="62"/>
      <c r="D18" s="62"/>
      <c r="E18" s="63"/>
      <c r="F18" s="2"/>
      <c r="G18" s="2"/>
      <c r="H18" s="2"/>
      <c r="I18" s="2"/>
    </row>
    <row r="19" spans="1:9" ht="15" x14ac:dyDescent="0.2">
      <c r="C19" s="2"/>
      <c r="D19" s="2"/>
      <c r="E19" s="2"/>
      <c r="F19" s="2"/>
      <c r="G19" s="2"/>
      <c r="H19" s="2"/>
      <c r="I19" s="2"/>
    </row>
    <row r="20" spans="1:9" ht="15" x14ac:dyDescent="0.2">
      <c r="C20" s="3" t="s">
        <v>10</v>
      </c>
      <c r="D20" s="2"/>
      <c r="E20" s="2"/>
      <c r="F20" s="2"/>
      <c r="G20" s="2"/>
      <c r="H20" s="2"/>
      <c r="I20" s="2"/>
    </row>
    <row r="21" spans="1:9" ht="15.75" thickBot="1" x14ac:dyDescent="0.25">
      <c r="A21" s="40"/>
      <c r="C21" s="98"/>
      <c r="D21" s="2"/>
      <c r="E21" s="39"/>
      <c r="F21" s="39"/>
      <c r="G21" s="39"/>
      <c r="H21" s="39"/>
      <c r="I21" s="2"/>
    </row>
    <row r="22" spans="1:9" ht="15" x14ac:dyDescent="0.2">
      <c r="A22" s="79"/>
      <c r="B22" s="71"/>
      <c r="C22" s="4"/>
      <c r="D22" s="4"/>
      <c r="E22" s="94"/>
      <c r="F22" s="94"/>
      <c r="G22" s="80"/>
      <c r="H22" s="120"/>
      <c r="I22" s="2"/>
    </row>
    <row r="23" spans="1:9" ht="15" x14ac:dyDescent="0.2">
      <c r="A23" s="79"/>
      <c r="B23" s="87"/>
      <c r="C23" s="88" t="s">
        <v>37</v>
      </c>
      <c r="D23" s="10"/>
      <c r="E23" s="10"/>
      <c r="F23" s="46"/>
      <c r="G23" s="86"/>
      <c r="H23" s="120"/>
      <c r="I23" s="2"/>
    </row>
    <row r="24" spans="1:9" ht="15" x14ac:dyDescent="0.2">
      <c r="A24" s="79"/>
      <c r="B24" s="87"/>
      <c r="C24" s="257">
        <f t="shared" ref="C24:C31" si="0">D10</f>
        <v>0.15</v>
      </c>
      <c r="D24" s="42">
        <f>MIN(D7,50000)</f>
        <v>50000</v>
      </c>
      <c r="E24" s="10"/>
      <c r="F24" s="46"/>
      <c r="G24" s="86"/>
      <c r="H24" s="120"/>
      <c r="I24" s="2"/>
    </row>
    <row r="25" spans="1:9" ht="15" x14ac:dyDescent="0.2">
      <c r="A25" s="79"/>
      <c r="B25" s="87"/>
      <c r="C25" s="257">
        <f t="shared" si="0"/>
        <v>0.25</v>
      </c>
      <c r="D25" s="34">
        <f>MIN(D7-D24,25000)</f>
        <v>25000</v>
      </c>
      <c r="E25" s="10"/>
      <c r="F25" s="46"/>
      <c r="G25" s="86"/>
      <c r="H25" s="120"/>
      <c r="I25" s="2"/>
    </row>
    <row r="26" spans="1:9" ht="15" x14ac:dyDescent="0.2">
      <c r="A26" s="79"/>
      <c r="B26" s="87"/>
      <c r="C26" s="257">
        <f t="shared" si="0"/>
        <v>0.34</v>
      </c>
      <c r="D26" s="34">
        <f>MIN(D7-D25-D24,25000)</f>
        <v>25000</v>
      </c>
      <c r="E26" s="10"/>
      <c r="F26" s="96"/>
      <c r="G26" s="86"/>
      <c r="H26" s="120"/>
      <c r="I26" s="2"/>
    </row>
    <row r="27" spans="1:9" ht="15.75" x14ac:dyDescent="0.25">
      <c r="A27" s="79"/>
      <c r="B27" s="87"/>
      <c r="C27" s="257">
        <f t="shared" si="0"/>
        <v>0.39</v>
      </c>
      <c r="D27" s="89">
        <f>MIN(D7-D26-D25-D24,235000)</f>
        <v>98000</v>
      </c>
      <c r="E27" s="95"/>
      <c r="F27" s="97"/>
      <c r="G27" s="82"/>
      <c r="H27" s="120"/>
      <c r="I27" s="2"/>
    </row>
    <row r="28" spans="1:9" ht="15" x14ac:dyDescent="0.2">
      <c r="A28" s="79"/>
      <c r="B28" s="87"/>
      <c r="C28" s="257">
        <f t="shared" si="0"/>
        <v>0.34</v>
      </c>
      <c r="D28" s="90">
        <f>MIN(D7-D27-D26-D25-D24,9665000)</f>
        <v>0</v>
      </c>
      <c r="E28" s="47"/>
      <c r="F28" s="97"/>
      <c r="G28" s="85"/>
      <c r="H28" s="120"/>
      <c r="I28" s="2"/>
    </row>
    <row r="29" spans="1:9" ht="15.75" x14ac:dyDescent="0.25">
      <c r="A29" s="79"/>
      <c r="B29" s="83"/>
      <c r="C29" s="257">
        <f t="shared" si="0"/>
        <v>0.35</v>
      </c>
      <c r="D29" s="91">
        <f>MIN(D7-D28-D27-D26-D25-D24,50000000)</f>
        <v>0</v>
      </c>
      <c r="E29" s="48"/>
      <c r="F29" s="45"/>
      <c r="G29" s="99"/>
      <c r="H29" s="120"/>
      <c r="I29" s="2"/>
    </row>
    <row r="30" spans="1:9" ht="15" x14ac:dyDescent="0.2">
      <c r="A30" s="79"/>
      <c r="B30" s="84"/>
      <c r="C30" s="257">
        <f t="shared" si="0"/>
        <v>0.38</v>
      </c>
      <c r="D30" s="34">
        <f>MIN(D7-D29-D28-D27-D26-D25-D24,3333333)</f>
        <v>0</v>
      </c>
      <c r="E30" s="41"/>
      <c r="F30" s="41"/>
      <c r="G30" s="85"/>
      <c r="H30" s="120"/>
      <c r="I30" s="2"/>
    </row>
    <row r="31" spans="1:9" ht="16.5" thickBot="1" x14ac:dyDescent="0.3">
      <c r="A31" s="79"/>
      <c r="B31" s="87"/>
      <c r="C31" s="257">
        <f t="shared" si="0"/>
        <v>0.35</v>
      </c>
      <c r="D31" s="92">
        <f>(D7-D30-D29-D28-D27-D26-D25-D24)</f>
        <v>0</v>
      </c>
      <c r="E31" s="45"/>
      <c r="F31" s="45"/>
      <c r="G31" s="99"/>
      <c r="H31" s="120"/>
      <c r="I31" s="2"/>
    </row>
    <row r="32" spans="1:9" ht="16.5" thickTop="1" x14ac:dyDescent="0.25">
      <c r="A32" s="79"/>
      <c r="B32" s="87"/>
      <c r="C32" s="93"/>
      <c r="D32" s="155">
        <f>C24*D24+C25*D25+C26*D26+C27*D27+C28*D28+C29*D29+C30*D30+C31*D31</f>
        <v>60470</v>
      </c>
      <c r="E32" s="45"/>
      <c r="F32" s="45"/>
      <c r="G32" s="99"/>
      <c r="H32" s="120"/>
      <c r="I32" s="2"/>
    </row>
    <row r="33" spans="1:8" ht="15" x14ac:dyDescent="0.2">
      <c r="A33" s="79"/>
      <c r="B33" s="87"/>
      <c r="C33" s="10"/>
      <c r="D33" s="10"/>
      <c r="E33" s="41"/>
      <c r="F33" s="46"/>
      <c r="G33" s="86"/>
      <c r="H33" s="121"/>
    </row>
    <row r="34" spans="1:8" ht="15.75" x14ac:dyDescent="0.25">
      <c r="A34" s="40"/>
      <c r="B34" s="11"/>
      <c r="C34" s="26" t="s">
        <v>38</v>
      </c>
      <c r="D34" s="308">
        <f>D32</f>
        <v>60470</v>
      </c>
      <c r="E34" s="88" t="s">
        <v>39</v>
      </c>
      <c r="F34" s="100">
        <f>D34/D35</f>
        <v>0.3054040404040404</v>
      </c>
      <c r="G34" s="81"/>
      <c r="H34" s="40"/>
    </row>
    <row r="35" spans="1:8" ht="15" x14ac:dyDescent="0.2">
      <c r="B35" s="11"/>
      <c r="C35" s="10"/>
      <c r="D35" s="309">
        <f>D7</f>
        <v>198000</v>
      </c>
      <c r="E35" s="10"/>
      <c r="F35" s="13"/>
      <c r="G35" s="81"/>
    </row>
    <row r="36" spans="1:8" ht="15" x14ac:dyDescent="0.2">
      <c r="B36" s="11"/>
      <c r="C36" s="10"/>
      <c r="D36" s="10"/>
      <c r="E36" s="10"/>
      <c r="F36" s="13"/>
      <c r="G36" s="81"/>
    </row>
    <row r="37" spans="1:8" ht="15" x14ac:dyDescent="0.2">
      <c r="B37" s="11"/>
      <c r="C37" s="26" t="s">
        <v>207</v>
      </c>
      <c r="D37" s="280"/>
      <c r="E37" s="10"/>
      <c r="F37" s="10"/>
      <c r="G37" s="8"/>
    </row>
    <row r="38" spans="1:8" ht="15.75" thickBot="1" x14ac:dyDescent="0.25">
      <c r="B38" s="28"/>
      <c r="C38" s="30"/>
      <c r="D38" s="30"/>
      <c r="E38" s="30"/>
      <c r="F38" s="30"/>
      <c r="G38" s="29"/>
    </row>
    <row r="39" spans="1:8" ht="15" x14ac:dyDescent="0.2">
      <c r="B39" s="2"/>
      <c r="C39" s="2"/>
      <c r="D39" s="2"/>
      <c r="E39" s="2"/>
      <c r="F39" s="2"/>
      <c r="G39" s="2"/>
    </row>
    <row r="40" spans="1:8" ht="15" x14ac:dyDescent="0.2">
      <c r="B40" s="2"/>
      <c r="C40" s="2"/>
      <c r="D40" s="2"/>
      <c r="E40" s="2"/>
      <c r="F40" s="2"/>
      <c r="G40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86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4.7109375" customWidth="1"/>
    <col min="4" max="4" width="12.85546875" bestFit="1" customWidth="1"/>
    <col min="5" max="6" width="3.140625" customWidth="1"/>
    <col min="7" max="7" width="7.85546875" customWidth="1"/>
    <col min="8" max="8" width="2.5703125" bestFit="1" customWidth="1"/>
    <col min="9" max="9" width="13.5703125" customWidth="1"/>
    <col min="10" max="10" width="3.140625" customWidth="1"/>
  </cols>
  <sheetData>
    <row r="1" spans="2:7" ht="18" x14ac:dyDescent="0.25">
      <c r="C1" s="1" t="s">
        <v>6</v>
      </c>
    </row>
    <row r="2" spans="2:7" ht="15" x14ac:dyDescent="0.2">
      <c r="C2" s="2" t="s">
        <v>20</v>
      </c>
    </row>
    <row r="4" spans="2:7" ht="15" x14ac:dyDescent="0.2">
      <c r="C4" s="3" t="s">
        <v>8</v>
      </c>
      <c r="D4" s="2"/>
      <c r="E4" s="2"/>
      <c r="F4" s="2"/>
      <c r="G4" s="2"/>
    </row>
    <row r="5" spans="2:7" ht="15.75" thickBot="1" x14ac:dyDescent="0.25">
      <c r="C5" s="27"/>
      <c r="D5" s="33"/>
      <c r="E5" s="2"/>
      <c r="F5" s="2"/>
      <c r="G5" s="2"/>
    </row>
    <row r="6" spans="2:7" ht="15" x14ac:dyDescent="0.2">
      <c r="B6" s="51"/>
      <c r="C6" s="52"/>
      <c r="D6" s="53"/>
      <c r="E6" s="54"/>
      <c r="F6" s="2"/>
      <c r="G6" s="2"/>
    </row>
    <row r="7" spans="2:7" ht="15" x14ac:dyDescent="0.2">
      <c r="B7" s="55"/>
      <c r="C7" s="53" t="s">
        <v>1</v>
      </c>
      <c r="D7" s="64">
        <v>19800</v>
      </c>
      <c r="E7" s="59"/>
      <c r="F7" s="2"/>
      <c r="G7" s="2"/>
    </row>
    <row r="8" spans="2:7" ht="15" x14ac:dyDescent="0.2">
      <c r="B8" s="55"/>
      <c r="C8" s="53" t="s">
        <v>2</v>
      </c>
      <c r="D8" s="65">
        <v>10900</v>
      </c>
      <c r="E8" s="57"/>
      <c r="F8" s="2"/>
      <c r="G8" s="2"/>
    </row>
    <row r="9" spans="2:7" ht="15" x14ac:dyDescent="0.2">
      <c r="B9" s="55"/>
      <c r="C9" s="53" t="s">
        <v>63</v>
      </c>
      <c r="D9" s="65">
        <v>2100</v>
      </c>
      <c r="E9" s="57"/>
      <c r="F9" s="2"/>
      <c r="G9" s="2"/>
    </row>
    <row r="10" spans="2:7" ht="15" x14ac:dyDescent="0.2">
      <c r="B10" s="55"/>
      <c r="C10" s="53" t="s">
        <v>64</v>
      </c>
      <c r="D10" s="58">
        <v>1250</v>
      </c>
      <c r="E10" s="59"/>
      <c r="F10" s="2"/>
      <c r="G10" s="2"/>
    </row>
    <row r="11" spans="2:7" ht="15" x14ac:dyDescent="0.2">
      <c r="B11" s="55"/>
      <c r="C11" s="53"/>
      <c r="D11" s="65"/>
      <c r="E11" s="57"/>
      <c r="F11" s="2"/>
      <c r="G11" s="2"/>
    </row>
    <row r="12" spans="2:7" ht="15" x14ac:dyDescent="0.2">
      <c r="B12" s="55"/>
      <c r="C12" s="53" t="s">
        <v>65</v>
      </c>
      <c r="D12" s="66">
        <v>0.4</v>
      </c>
      <c r="E12" s="57"/>
      <c r="F12" s="2"/>
      <c r="G12" s="2"/>
    </row>
    <row r="13" spans="2:7" ht="15.75" thickBot="1" x14ac:dyDescent="0.25">
      <c r="B13" s="61"/>
      <c r="C13" s="62"/>
      <c r="D13" s="62"/>
      <c r="E13" s="63"/>
      <c r="F13" s="2"/>
      <c r="G13" s="2"/>
    </row>
    <row r="14" spans="2:7" ht="15" x14ac:dyDescent="0.2">
      <c r="C14" s="2"/>
      <c r="D14" s="2"/>
      <c r="E14" s="2"/>
      <c r="F14" s="2"/>
      <c r="G14" s="2"/>
    </row>
    <row r="15" spans="2:7" ht="15" x14ac:dyDescent="0.2">
      <c r="C15" s="3" t="s">
        <v>10</v>
      </c>
      <c r="D15" s="2"/>
      <c r="E15" s="2"/>
      <c r="F15" s="2"/>
      <c r="G15" s="2"/>
    </row>
    <row r="16" spans="2:7" ht="15.75" thickBot="1" x14ac:dyDescent="0.25">
      <c r="C16" s="27"/>
      <c r="D16" s="2"/>
      <c r="E16" s="33"/>
      <c r="F16" s="39"/>
      <c r="G16" s="2"/>
    </row>
    <row r="17" spans="1:37" ht="15" x14ac:dyDescent="0.2">
      <c r="B17" s="68"/>
      <c r="C17" s="10"/>
      <c r="D17" s="4"/>
      <c r="E17" s="10"/>
      <c r="F17" s="115"/>
      <c r="G17" s="113"/>
      <c r="H17" s="109"/>
      <c r="I17" s="109"/>
      <c r="J17" s="109"/>
    </row>
    <row r="18" spans="1:37" ht="15.75" thickBot="1" x14ac:dyDescent="0.25">
      <c r="B18" s="69"/>
      <c r="C18" s="6" t="s">
        <v>0</v>
      </c>
      <c r="D18" s="6"/>
      <c r="E18" s="24"/>
      <c r="F18" s="115"/>
      <c r="G18" s="113"/>
      <c r="H18" s="114"/>
      <c r="I18" s="110"/>
      <c r="J18" s="109"/>
    </row>
    <row r="19" spans="1:37" ht="15" x14ac:dyDescent="0.2">
      <c r="B19" s="69"/>
      <c r="C19" s="10" t="s">
        <v>1</v>
      </c>
      <c r="D19" s="298">
        <f>D7</f>
        <v>19800</v>
      </c>
      <c r="E19" s="9"/>
      <c r="F19" s="115"/>
      <c r="G19" s="113"/>
      <c r="H19" s="114"/>
      <c r="I19" s="111"/>
      <c r="J19" s="109"/>
    </row>
    <row r="20" spans="1:37" ht="15.75" x14ac:dyDescent="0.25">
      <c r="B20" s="69"/>
      <c r="C20" s="10" t="s">
        <v>2</v>
      </c>
      <c r="D20" s="299">
        <f>D8</f>
        <v>10900</v>
      </c>
      <c r="E20" s="31"/>
      <c r="F20" s="115"/>
      <c r="G20" s="113"/>
      <c r="H20" s="114"/>
      <c r="I20" s="112"/>
      <c r="J20" s="109"/>
    </row>
    <row r="21" spans="1:37" ht="15" x14ac:dyDescent="0.2">
      <c r="B21" s="69"/>
      <c r="C21" s="10" t="s">
        <v>41</v>
      </c>
      <c r="D21" s="300">
        <f>D9</f>
        <v>2100</v>
      </c>
      <c r="E21" s="13"/>
      <c r="F21" s="115"/>
      <c r="G21" s="113"/>
      <c r="H21" s="109"/>
      <c r="I21" s="109"/>
      <c r="J21" s="109"/>
    </row>
    <row r="22" spans="1:37" ht="15" x14ac:dyDescent="0.2">
      <c r="B22" s="69"/>
      <c r="C22" s="10" t="s">
        <v>3</v>
      </c>
      <c r="D22" s="301">
        <f>D19-D20-D21</f>
        <v>6800</v>
      </c>
      <c r="E22" s="10"/>
      <c r="F22" s="115"/>
      <c r="G22" s="116"/>
      <c r="H22" s="116"/>
      <c r="I22" s="116"/>
      <c r="J22" s="116"/>
      <c r="K22" s="116"/>
    </row>
    <row r="23" spans="1:37" ht="15" x14ac:dyDescent="0.2">
      <c r="B23" s="69"/>
      <c r="C23" s="10" t="s">
        <v>43</v>
      </c>
      <c r="D23" s="302">
        <f>D10</f>
        <v>1250</v>
      </c>
      <c r="E23" s="32"/>
      <c r="F23" s="115"/>
      <c r="G23" s="113"/>
      <c r="H23" s="114"/>
      <c r="I23" s="114"/>
      <c r="J23" s="114"/>
      <c r="K23" s="109"/>
    </row>
    <row r="24" spans="1:37" ht="15" x14ac:dyDescent="0.2">
      <c r="B24" s="69"/>
      <c r="C24" s="10" t="s">
        <v>4</v>
      </c>
      <c r="D24" s="298">
        <f>D22-D23</f>
        <v>5550</v>
      </c>
      <c r="E24" s="16"/>
      <c r="F24" s="115"/>
      <c r="G24" s="113"/>
      <c r="H24" s="114"/>
      <c r="I24" s="110"/>
      <c r="J24" s="114"/>
      <c r="K24" s="109"/>
    </row>
    <row r="25" spans="1:37" ht="15" x14ac:dyDescent="0.2">
      <c r="B25" s="69"/>
      <c r="C25" s="26" t="str">
        <f>"Taxes ("&amp;D12*100&amp;"%)"</f>
        <v>Taxes (40%)</v>
      </c>
      <c r="D25" s="310">
        <f>D24*D12</f>
        <v>2220</v>
      </c>
      <c r="E25" s="17"/>
      <c r="F25" s="115"/>
      <c r="G25" s="113"/>
      <c r="H25" s="114"/>
      <c r="I25" s="117"/>
      <c r="J25" s="114"/>
      <c r="K25" s="109"/>
    </row>
    <row r="26" spans="1:37" ht="16.5" thickBot="1" x14ac:dyDescent="0.3">
      <c r="B26" s="69"/>
      <c r="C26" s="10" t="s">
        <v>47</v>
      </c>
      <c r="D26" s="101">
        <f>D24-D25</f>
        <v>3330</v>
      </c>
      <c r="E26" s="10"/>
      <c r="F26" s="115"/>
      <c r="G26" s="113"/>
      <c r="H26" s="114"/>
      <c r="I26" s="118"/>
      <c r="J26" s="114"/>
      <c r="K26" s="109"/>
    </row>
    <row r="27" spans="1:37" ht="16.5" thickTop="1" thickBot="1" x14ac:dyDescent="0.25">
      <c r="B27" s="70"/>
      <c r="C27" s="37"/>
      <c r="D27" s="38"/>
      <c r="E27" s="72"/>
      <c r="F27" s="115"/>
      <c r="G27" s="113"/>
      <c r="H27" s="114"/>
      <c r="I27" s="114"/>
      <c r="J27" s="114"/>
      <c r="K27" s="109"/>
    </row>
    <row r="28" spans="1:37" ht="15" x14ac:dyDescent="0.2">
      <c r="B28" s="40"/>
      <c r="C28" s="40"/>
      <c r="D28" s="40"/>
      <c r="E28" s="40"/>
      <c r="F28" s="109"/>
      <c r="G28" s="113"/>
      <c r="H28" s="114"/>
      <c r="I28" s="111"/>
      <c r="J28" s="109"/>
      <c r="K28" s="109"/>
    </row>
    <row r="29" spans="1:37" ht="15.75" thickBot="1" x14ac:dyDescent="0.25">
      <c r="F29" s="116"/>
      <c r="G29" s="113"/>
      <c r="H29" s="114"/>
      <c r="I29" s="117"/>
      <c r="J29" s="109"/>
      <c r="K29" s="109"/>
    </row>
    <row r="30" spans="1:37" ht="15.75" x14ac:dyDescent="0.25">
      <c r="A30" s="2"/>
      <c r="B30" s="71"/>
      <c r="C30" s="75"/>
      <c r="D30" s="77"/>
      <c r="E30" s="5"/>
      <c r="F30" s="11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5.75" x14ac:dyDescent="0.25">
      <c r="A31" s="2"/>
      <c r="B31" s="11"/>
      <c r="C31" s="10" t="s">
        <v>129</v>
      </c>
      <c r="D31" s="19">
        <f>D22+D21-D25</f>
        <v>6680</v>
      </c>
      <c r="E31" s="8"/>
      <c r="F31" s="11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5.75" thickBot="1" x14ac:dyDescent="0.25">
      <c r="A32" s="2"/>
      <c r="B32" s="28"/>
      <c r="C32" s="30"/>
      <c r="D32" s="30"/>
      <c r="E32" s="29"/>
      <c r="F32" s="11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42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"/>
  <dimension ref="A1:I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6" width="12" customWidth="1"/>
    <col min="7" max="7" width="15.42578125" bestFit="1" customWidth="1"/>
    <col min="8" max="8" width="3.140625" customWidth="1"/>
  </cols>
  <sheetData>
    <row r="1" spans="1:9" ht="18" x14ac:dyDescent="0.25">
      <c r="C1" s="1" t="s">
        <v>6</v>
      </c>
    </row>
    <row r="2" spans="1:9" ht="15" x14ac:dyDescent="0.2">
      <c r="C2" s="2" t="s">
        <v>254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51"/>
      <c r="C6" s="52"/>
      <c r="D6" s="53"/>
      <c r="E6" s="54"/>
      <c r="F6" s="2"/>
      <c r="G6" s="2"/>
      <c r="H6" s="2"/>
      <c r="I6" s="2"/>
    </row>
    <row r="7" spans="1:9" ht="15" x14ac:dyDescent="0.2">
      <c r="B7" s="55"/>
      <c r="C7" s="53" t="s">
        <v>311</v>
      </c>
      <c r="D7" s="56">
        <v>1320000</v>
      </c>
      <c r="E7" s="57"/>
      <c r="F7" s="2"/>
      <c r="G7" s="2"/>
      <c r="H7" s="2"/>
      <c r="I7" s="2"/>
    </row>
    <row r="8" spans="1:9" ht="15" x14ac:dyDescent="0.2">
      <c r="B8" s="55"/>
      <c r="C8" s="53" t="s">
        <v>291</v>
      </c>
      <c r="D8" s="58">
        <v>1510000</v>
      </c>
      <c r="E8" s="59"/>
      <c r="F8" s="2"/>
      <c r="G8" s="2"/>
      <c r="H8" s="2"/>
      <c r="I8" s="2"/>
    </row>
    <row r="9" spans="1:9" ht="15" x14ac:dyDescent="0.2">
      <c r="B9" s="55"/>
      <c r="C9" s="53"/>
      <c r="D9" s="58"/>
      <c r="E9" s="59"/>
      <c r="F9" s="2"/>
      <c r="G9" s="2"/>
      <c r="H9" s="2"/>
      <c r="I9" s="2"/>
    </row>
    <row r="10" spans="1:9" ht="15" x14ac:dyDescent="0.2">
      <c r="B10" s="55"/>
      <c r="C10" s="53" t="s">
        <v>41</v>
      </c>
      <c r="D10" s="56">
        <v>137000</v>
      </c>
      <c r="E10" s="57"/>
      <c r="F10" s="2"/>
      <c r="G10" s="2"/>
      <c r="H10" s="2"/>
      <c r="I10" s="2"/>
    </row>
    <row r="11" spans="1:9" ht="15.75" thickBot="1" x14ac:dyDescent="0.25">
      <c r="B11" s="61"/>
      <c r="C11" s="62"/>
      <c r="D11" s="62"/>
      <c r="E11" s="63"/>
      <c r="F11" s="2"/>
      <c r="G11" s="2"/>
      <c r="H11" s="2"/>
      <c r="I11" s="2"/>
    </row>
    <row r="12" spans="1:9" ht="15" x14ac:dyDescent="0.2">
      <c r="C12" s="2"/>
      <c r="D12" s="2"/>
      <c r="E12" s="2"/>
      <c r="F12" s="2"/>
      <c r="G12" s="2"/>
      <c r="H12" s="2"/>
      <c r="I12" s="2"/>
    </row>
    <row r="13" spans="1:9" ht="15" x14ac:dyDescent="0.2">
      <c r="C13" s="3" t="s">
        <v>10</v>
      </c>
      <c r="D13" s="2"/>
      <c r="E13" s="2"/>
      <c r="F13" s="2"/>
      <c r="G13" s="2"/>
      <c r="H13" s="2"/>
      <c r="I13" s="2"/>
    </row>
    <row r="14" spans="1:9" ht="15.75" thickBot="1" x14ac:dyDescent="0.25">
      <c r="A14" s="40"/>
      <c r="C14" s="98"/>
      <c r="D14" s="2"/>
      <c r="E14" s="39"/>
      <c r="F14" s="39"/>
      <c r="G14" s="2"/>
      <c r="H14" s="2"/>
      <c r="I14" s="2"/>
    </row>
    <row r="15" spans="1:9" ht="15" x14ac:dyDescent="0.2">
      <c r="A15" s="50"/>
      <c r="B15" s="68"/>
      <c r="C15" s="4"/>
      <c r="D15" s="94"/>
      <c r="E15" s="80"/>
      <c r="F15" s="2"/>
    </row>
    <row r="16" spans="1:9" ht="15.75" x14ac:dyDescent="0.25">
      <c r="A16" s="50"/>
      <c r="B16" s="69"/>
      <c r="C16" s="25" t="s">
        <v>123</v>
      </c>
      <c r="D16" s="104">
        <f>D8-D7+D10</f>
        <v>327000</v>
      </c>
      <c r="E16" s="85"/>
      <c r="F16" s="2"/>
    </row>
    <row r="17" spans="1:6" ht="13.5" thickBot="1" x14ac:dyDescent="0.25">
      <c r="A17" s="50"/>
      <c r="B17" s="70"/>
      <c r="C17" s="21"/>
      <c r="D17" s="49"/>
      <c r="E17" s="102"/>
    </row>
    <row r="18" spans="1:6" x14ac:dyDescent="0.2">
      <c r="A18" s="40"/>
      <c r="F18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3"/>
  <dimension ref="A1:I3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5.140625" customWidth="1"/>
    <col min="4" max="4" width="16.85546875" bestFit="1" customWidth="1"/>
    <col min="5" max="5" width="3.140625" customWidth="1"/>
    <col min="6" max="6" width="12" customWidth="1"/>
    <col min="7" max="7" width="15.42578125" bestFit="1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210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13</v>
      </c>
      <c r="D7" s="56">
        <v>55000000</v>
      </c>
      <c r="E7" s="57"/>
      <c r="F7" s="2"/>
      <c r="G7" s="2"/>
      <c r="H7" s="2"/>
      <c r="I7" s="2"/>
    </row>
    <row r="8" spans="2:9" ht="15" x14ac:dyDescent="0.2">
      <c r="B8" s="55"/>
      <c r="C8" s="53" t="s">
        <v>211</v>
      </c>
      <c r="D8" s="272">
        <v>3100000</v>
      </c>
      <c r="E8" s="59"/>
      <c r="F8" s="2"/>
      <c r="G8" s="2"/>
      <c r="H8" s="2"/>
      <c r="I8" s="2"/>
    </row>
    <row r="9" spans="2:9" ht="15" x14ac:dyDescent="0.2">
      <c r="B9" s="55"/>
      <c r="C9" s="53" t="s">
        <v>56</v>
      </c>
      <c r="D9" s="272">
        <v>12000000</v>
      </c>
      <c r="E9" s="59"/>
      <c r="F9" s="2"/>
      <c r="G9" s="2"/>
      <c r="H9" s="2"/>
      <c r="I9" s="2"/>
    </row>
    <row r="10" spans="2:9" ht="15" x14ac:dyDescent="0.2">
      <c r="B10" s="55"/>
      <c r="C10" s="53" t="s">
        <v>57</v>
      </c>
      <c r="D10" s="281">
        <v>119000000</v>
      </c>
      <c r="E10" s="57"/>
      <c r="F10" s="2"/>
      <c r="G10" s="2"/>
      <c r="H10" s="2"/>
      <c r="I10" s="2"/>
    </row>
    <row r="11" spans="2:9" ht="15" x14ac:dyDescent="0.2">
      <c r="B11" s="55"/>
      <c r="C11" s="53" t="s">
        <v>219</v>
      </c>
      <c r="D11" s="281">
        <v>56000000</v>
      </c>
      <c r="E11" s="57"/>
      <c r="F11" s="2"/>
      <c r="G11" s="2"/>
      <c r="H11" s="2"/>
      <c r="I11" s="2"/>
    </row>
    <row r="12" spans="2:9" ht="15" x14ac:dyDescent="0.2">
      <c r="B12" s="55"/>
      <c r="C12" s="53" t="s">
        <v>215</v>
      </c>
      <c r="D12" s="281">
        <v>5000000</v>
      </c>
      <c r="E12" s="57"/>
      <c r="F12" s="2"/>
      <c r="G12" s="2"/>
      <c r="H12" s="2"/>
      <c r="I12" s="2"/>
    </row>
    <row r="13" spans="2:9" ht="15" x14ac:dyDescent="0.2">
      <c r="B13" s="55"/>
      <c r="C13" s="53" t="s">
        <v>216</v>
      </c>
      <c r="D13" s="281">
        <v>1</v>
      </c>
      <c r="E13" s="57"/>
      <c r="F13" s="2"/>
      <c r="G13" s="2"/>
      <c r="H13" s="2"/>
      <c r="I13" s="2"/>
    </row>
    <row r="14" spans="2:9" ht="15" x14ac:dyDescent="0.2">
      <c r="B14" s="55"/>
      <c r="C14" s="53" t="s">
        <v>217</v>
      </c>
      <c r="D14" s="281">
        <v>63000000</v>
      </c>
      <c r="E14" s="57"/>
      <c r="F14" s="2"/>
      <c r="G14" s="2"/>
      <c r="H14" s="2"/>
      <c r="I14" s="2"/>
    </row>
    <row r="15" spans="2:9" ht="15" x14ac:dyDescent="0.2">
      <c r="B15" s="55"/>
      <c r="C15" s="53" t="s">
        <v>214</v>
      </c>
      <c r="D15" s="281">
        <v>30000000</v>
      </c>
      <c r="E15" s="57"/>
      <c r="F15" s="2"/>
      <c r="G15" s="2"/>
      <c r="H15" s="2"/>
      <c r="I15" s="2"/>
    </row>
    <row r="16" spans="2:9" ht="15" x14ac:dyDescent="0.2">
      <c r="B16" s="55"/>
      <c r="C16" s="53" t="s">
        <v>47</v>
      </c>
      <c r="D16" s="281">
        <v>8000000</v>
      </c>
      <c r="E16" s="57"/>
      <c r="F16" s="2"/>
      <c r="G16" s="2"/>
      <c r="H16" s="2"/>
      <c r="I16" s="2"/>
    </row>
    <row r="17" spans="1:9" ht="15" x14ac:dyDescent="0.2">
      <c r="B17" s="55"/>
      <c r="C17" s="53" t="s">
        <v>48</v>
      </c>
      <c r="D17" s="281">
        <v>1800000</v>
      </c>
      <c r="E17" s="57"/>
      <c r="F17" s="2"/>
      <c r="G17" s="2"/>
      <c r="H17" s="2"/>
      <c r="I17" s="2"/>
    </row>
    <row r="18" spans="1:9" ht="15.75" thickBot="1" x14ac:dyDescent="0.25">
      <c r="B18" s="61"/>
      <c r="C18" s="62"/>
      <c r="D18" s="62"/>
      <c r="E18" s="63"/>
      <c r="F18" s="2"/>
      <c r="G18" s="2"/>
      <c r="H18" s="2"/>
      <c r="I18" s="2"/>
    </row>
    <row r="19" spans="1:9" ht="15" x14ac:dyDescent="0.2">
      <c r="C19" s="2"/>
      <c r="D19" s="2"/>
      <c r="E19" s="2"/>
      <c r="F19" s="2"/>
      <c r="G19" s="2"/>
      <c r="H19" s="2"/>
      <c r="I19" s="2"/>
    </row>
    <row r="20" spans="1:9" ht="15" x14ac:dyDescent="0.2">
      <c r="C20" s="3" t="s">
        <v>10</v>
      </c>
      <c r="D20" s="2"/>
      <c r="E20" s="2"/>
      <c r="F20" s="2"/>
      <c r="G20" s="2"/>
      <c r="H20" s="2"/>
      <c r="I20" s="2"/>
    </row>
    <row r="21" spans="1:9" ht="15.75" thickBot="1" x14ac:dyDescent="0.25">
      <c r="A21" s="40"/>
      <c r="C21" s="98"/>
      <c r="D21" s="2"/>
      <c r="E21" s="39"/>
      <c r="F21" s="39"/>
      <c r="G21" s="2"/>
      <c r="H21" s="2"/>
      <c r="I21" s="2"/>
    </row>
    <row r="22" spans="1:9" ht="15" x14ac:dyDescent="0.2">
      <c r="A22" s="50"/>
      <c r="B22" s="68"/>
      <c r="C22" s="4"/>
      <c r="D22" s="94"/>
      <c r="E22" s="80"/>
      <c r="F22" s="2"/>
    </row>
    <row r="23" spans="1:9" ht="15" x14ac:dyDescent="0.2">
      <c r="A23" s="50"/>
      <c r="B23" s="69"/>
      <c r="C23" s="10" t="s">
        <v>13</v>
      </c>
      <c r="D23" s="283">
        <f>D7+D15</f>
        <v>85000000</v>
      </c>
      <c r="E23" s="85"/>
      <c r="F23" s="2"/>
    </row>
    <row r="24" spans="1:9" ht="15" x14ac:dyDescent="0.2">
      <c r="A24" s="50"/>
      <c r="B24" s="69"/>
      <c r="C24" s="10" t="s">
        <v>212</v>
      </c>
      <c r="D24" s="42">
        <f>D23</f>
        <v>85000000</v>
      </c>
      <c r="E24" s="85"/>
      <c r="F24" s="2"/>
    </row>
    <row r="25" spans="1:9" ht="15" x14ac:dyDescent="0.2">
      <c r="A25" s="50"/>
      <c r="B25" s="69"/>
      <c r="C25" s="10"/>
      <c r="D25" s="282"/>
      <c r="E25" s="85"/>
      <c r="F25" s="2"/>
    </row>
    <row r="26" spans="1:9" ht="15" x14ac:dyDescent="0.2">
      <c r="A26" s="50"/>
      <c r="B26" s="69"/>
      <c r="C26" s="10" t="s">
        <v>213</v>
      </c>
      <c r="D26" s="282"/>
      <c r="E26" s="85"/>
      <c r="F26" s="2"/>
    </row>
    <row r="27" spans="1:9" ht="15" x14ac:dyDescent="0.2">
      <c r="A27" s="50"/>
      <c r="B27" s="69"/>
      <c r="C27" s="10" t="s">
        <v>211</v>
      </c>
      <c r="D27" s="254">
        <f>D8</f>
        <v>3100000</v>
      </c>
      <c r="E27" s="85"/>
      <c r="F27" s="2"/>
    </row>
    <row r="28" spans="1:9" ht="15" x14ac:dyDescent="0.2">
      <c r="A28" s="50"/>
      <c r="B28" s="69"/>
      <c r="C28" s="10" t="s">
        <v>218</v>
      </c>
      <c r="D28" s="262">
        <f>D9+(D12*D13)</f>
        <v>17000000</v>
      </c>
      <c r="E28" s="85"/>
      <c r="F28" s="2"/>
    </row>
    <row r="29" spans="1:9" ht="15" x14ac:dyDescent="0.2">
      <c r="A29" s="50"/>
      <c r="B29" s="69"/>
      <c r="C29" s="10" t="s">
        <v>57</v>
      </c>
      <c r="D29" s="262">
        <f>D10+(D16-D17)</f>
        <v>125200000</v>
      </c>
      <c r="E29" s="85"/>
      <c r="F29" s="2"/>
    </row>
    <row r="30" spans="1:9" ht="15" x14ac:dyDescent="0.2">
      <c r="A30" s="50"/>
      <c r="B30" s="69"/>
      <c r="C30" s="10" t="s">
        <v>219</v>
      </c>
      <c r="D30" s="262">
        <f>D11+(D14-(D12*D13))</f>
        <v>114000000</v>
      </c>
      <c r="E30" s="85"/>
      <c r="F30" s="2"/>
    </row>
    <row r="31" spans="1:9" ht="15" x14ac:dyDescent="0.2">
      <c r="A31" s="50"/>
      <c r="B31" s="69"/>
      <c r="C31" s="10" t="s">
        <v>220</v>
      </c>
      <c r="D31" s="311">
        <f>SUM(D27:D30)</f>
        <v>259300000</v>
      </c>
      <c r="E31" s="85"/>
      <c r="F31" s="2"/>
    </row>
    <row r="32" spans="1:9" ht="15" x14ac:dyDescent="0.2">
      <c r="A32" s="50"/>
      <c r="B32" s="69"/>
      <c r="C32" s="10"/>
      <c r="D32" s="254"/>
      <c r="E32" s="85"/>
      <c r="F32" s="2"/>
    </row>
    <row r="33" spans="1:6" ht="15.75" thickBot="1" x14ac:dyDescent="0.25">
      <c r="A33" s="50"/>
      <c r="B33" s="69"/>
      <c r="C33" s="10" t="s">
        <v>262</v>
      </c>
      <c r="D33" s="278">
        <f>D24+D31</f>
        <v>344300000</v>
      </c>
      <c r="E33" s="85"/>
      <c r="F33" s="2"/>
    </row>
    <row r="34" spans="1:6" ht="14.25" thickTop="1" thickBot="1" x14ac:dyDescent="0.25">
      <c r="A34" s="50"/>
      <c r="B34" s="70"/>
      <c r="C34" s="21"/>
      <c r="D34" s="49"/>
      <c r="E34" s="102"/>
    </row>
    <row r="35" spans="1:6" x14ac:dyDescent="0.2">
      <c r="A35" s="40"/>
      <c r="F35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1"/>
  <dimension ref="A1:I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6" width="6.42578125" customWidth="1"/>
    <col min="7" max="7" width="16.140625" bestFit="1" customWidth="1"/>
    <col min="8" max="8" width="3.140625" customWidth="1"/>
  </cols>
  <sheetData>
    <row r="1" spans="1:9" ht="18" x14ac:dyDescent="0.25">
      <c r="C1" s="1" t="s">
        <v>6</v>
      </c>
    </row>
    <row r="2" spans="1:9" ht="15" x14ac:dyDescent="0.2">
      <c r="C2" s="2" t="s">
        <v>40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51"/>
      <c r="C6" s="52"/>
      <c r="D6" s="53"/>
      <c r="E6" s="54"/>
      <c r="F6" s="2"/>
      <c r="G6" s="2"/>
      <c r="H6" s="2"/>
      <c r="I6" s="2"/>
    </row>
    <row r="7" spans="1:9" ht="15" x14ac:dyDescent="0.2">
      <c r="B7" s="55"/>
      <c r="C7" s="53" t="s">
        <v>312</v>
      </c>
      <c r="D7" s="56">
        <v>1625000</v>
      </c>
      <c r="E7" s="57"/>
      <c r="F7" s="2"/>
      <c r="G7" s="2"/>
      <c r="H7" s="2"/>
      <c r="I7" s="2"/>
    </row>
    <row r="8" spans="1:9" ht="15" x14ac:dyDescent="0.2">
      <c r="B8" s="55"/>
      <c r="C8" s="53"/>
      <c r="D8" s="56"/>
      <c r="E8" s="57"/>
      <c r="F8" s="2"/>
      <c r="G8" s="2"/>
      <c r="H8" s="2"/>
      <c r="I8" s="2"/>
    </row>
    <row r="9" spans="1:9" ht="15" x14ac:dyDescent="0.2">
      <c r="B9" s="55"/>
      <c r="C9" s="53" t="s">
        <v>292</v>
      </c>
      <c r="D9" s="56">
        <v>1730000</v>
      </c>
      <c r="E9" s="59"/>
      <c r="F9" s="2"/>
      <c r="G9" s="2"/>
      <c r="H9" s="2"/>
      <c r="I9" s="2"/>
    </row>
    <row r="10" spans="1:9" ht="15" x14ac:dyDescent="0.2">
      <c r="B10" s="55"/>
      <c r="C10" s="53"/>
      <c r="D10" s="56"/>
      <c r="E10" s="59"/>
      <c r="F10" s="2"/>
      <c r="G10" s="2"/>
      <c r="H10" s="2"/>
      <c r="I10" s="2"/>
    </row>
    <row r="11" spans="1:9" ht="15" x14ac:dyDescent="0.2">
      <c r="B11" s="55"/>
      <c r="C11" s="53" t="s">
        <v>43</v>
      </c>
      <c r="D11" s="56">
        <v>185000</v>
      </c>
      <c r="E11" s="59"/>
      <c r="F11" s="2"/>
      <c r="G11" s="2"/>
      <c r="H11" s="2"/>
      <c r="I11" s="2"/>
    </row>
    <row r="12" spans="1:9" ht="15.75" thickBot="1" x14ac:dyDescent="0.25">
      <c r="B12" s="61"/>
      <c r="C12" s="62"/>
      <c r="D12" s="62"/>
      <c r="E12" s="63"/>
      <c r="F12" s="2"/>
      <c r="G12" s="2"/>
      <c r="H12" s="2"/>
      <c r="I12" s="2"/>
    </row>
    <row r="13" spans="1:9" ht="15" x14ac:dyDescent="0.2">
      <c r="C13" s="2"/>
      <c r="D13" s="2"/>
      <c r="E13" s="2"/>
      <c r="F13" s="2"/>
      <c r="G13" s="2"/>
      <c r="H13" s="2"/>
      <c r="I13" s="2"/>
    </row>
    <row r="14" spans="1:9" ht="15" x14ac:dyDescent="0.2">
      <c r="C14" s="3" t="s">
        <v>10</v>
      </c>
      <c r="D14" s="2"/>
      <c r="E14" s="2"/>
      <c r="F14" s="2"/>
      <c r="G14" s="2"/>
      <c r="H14" s="2"/>
      <c r="I14" s="2"/>
    </row>
    <row r="15" spans="1:9" ht="15.75" thickBot="1" x14ac:dyDescent="0.25">
      <c r="A15" s="40"/>
      <c r="C15" s="98"/>
      <c r="D15" s="2"/>
      <c r="E15" s="39"/>
      <c r="F15" s="39"/>
      <c r="G15" s="2"/>
      <c r="H15" s="2"/>
      <c r="I15" s="2"/>
    </row>
    <row r="16" spans="1:9" ht="15" x14ac:dyDescent="0.2">
      <c r="A16" s="50"/>
      <c r="B16" s="68"/>
      <c r="C16" s="4"/>
      <c r="D16" s="94"/>
      <c r="E16" s="80"/>
      <c r="F16" s="2"/>
    </row>
    <row r="17" spans="1:6" ht="15.75" x14ac:dyDescent="0.25">
      <c r="A17" s="50"/>
      <c r="B17" s="69"/>
      <c r="C17" s="25" t="s">
        <v>119</v>
      </c>
      <c r="D17" s="104">
        <f>D11-(D9-D7)</f>
        <v>80000</v>
      </c>
      <c r="E17" s="85"/>
      <c r="F17" s="2"/>
    </row>
    <row r="18" spans="1:6" ht="13.5" thickBot="1" x14ac:dyDescent="0.25">
      <c r="A18" s="50"/>
      <c r="B18" s="70"/>
      <c r="C18" s="21"/>
      <c r="D18" s="103"/>
      <c r="E18" s="102"/>
    </row>
    <row r="19" spans="1:6" x14ac:dyDescent="0.2">
      <c r="A19" s="40"/>
      <c r="F19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Chapter 2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2011-05-12T22:24:22Z</cp:lastPrinted>
  <dcterms:created xsi:type="dcterms:W3CDTF">2001-12-07T19:03:15Z</dcterms:created>
  <dcterms:modified xsi:type="dcterms:W3CDTF">2015-10-09T21:49:43Z</dcterms:modified>
</cp:coreProperties>
</file>